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 - VON" sheetId="2" r:id="rId2"/>
    <sheet name="01 - Zpřístupnění - stave..." sheetId="3" r:id="rId3"/>
    <sheet name="Pokyny pro vyplnění" sheetId="4" r:id="rId4"/>
  </sheets>
  <definedNames>
    <definedName name="_xlnm._FilterDatabase" localSheetId="1" hidden="1">'00 - VON'!$C$82:$K$82</definedName>
    <definedName name="_xlnm._FilterDatabase" localSheetId="2" hidden="1">'01 - Zpřístupnění - stave...'!$C$89:$K$89</definedName>
    <definedName name="_xlnm.Print_Titles" localSheetId="1">'00 - VON'!$82:$82</definedName>
    <definedName name="_xlnm.Print_Titles" localSheetId="2">'01 - Zpřístupnění - stave...'!$89:$89</definedName>
    <definedName name="_xlnm.Print_Titles" localSheetId="0">'Rekapitulace stavby'!$49:$49</definedName>
    <definedName name="_xlnm.Print_Area" localSheetId="1">'00 - VON'!$C$4:$J$36,'00 - VON'!$C$42:$J$64,'00 - VON'!$C$70:$K$104</definedName>
    <definedName name="_xlnm.Print_Area" localSheetId="2">'01 - Zpřístupnění - stave...'!$C$4:$J$36,'01 - Zpřístupnění - stave...'!$C$42:$J$71,'01 - Zpřístupnění - stave...'!$C$77:$K$739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<sst xmlns="http://schemas.openxmlformats.org/spreadsheetml/2006/main" count="6202" uniqueCount="945">
  <si>
    <t>Export VZ</t>
  </si>
  <si>
    <t>List obsahuje:</t>
  </si>
  <si>
    <t>3.0</t>
  </si>
  <si>
    <t>False</t>
  </si>
  <si>
    <t>{2917A849-7823-435C-A5C4-7ABD39C5EDD3}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</si>
  <si>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</si>
  <si>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</si>
  <si>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</si>
  <si>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</si>
  <si>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</si>
  <si>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</si>
  <si>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</si>
  <si>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</si>
  <si>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</si>
  <si>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O-2015-214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</si>
  <si>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</si>
  <si>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</si>
  <si>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PD Falkeštejn zpřístupnění</t>
  </si>
  <si>
    <t>0,1</t>
  </si>
  <si>
    <t>KSO:</t>
  </si>
  <si>
    <t>CC-CZ:</t>
  </si>
  <si>
    <t>1</t>
  </si>
  <si>
    <t>Místo:</t>
  </si>
  <si>
    <t>Jetřichovice -Falkenštějn</t>
  </si>
  <si>
    <t>Datum:</t>
  </si>
  <si>
    <t>30.10.2015</t>
  </si>
  <si>
    <t>10</t>
  </si>
  <si>
    <t>100</t>
  </si>
  <si>
    <t>Zadavatel:</t>
  </si>
  <si>
    <t>IČ:</t>
  </si>
  <si>
    <t>ČR - Správa Národního parku České Švýcarsko</t>
  </si>
  <si>
    <t>DIČ:</t>
  </si>
  <si>
    <t>Uchazeč:</t>
  </si>
  <si>
    <t>Vyplň údaj</t>
  </si>
  <si>
    <t>Projektant:</t>
  </si>
  <si>
    <t>46709479</t>
  </si>
  <si>
    <t>Severní stavební a.s., Masarykova 633, Ústí nad  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</si>
  <si>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</si>
  <si>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</si>
  <si>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</si>
  <si>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</si>
  <si>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</si>
  <si>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</si>
  <si>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</si>
  <si>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</si>
  <si>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</si>
  <si>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</si>
  <si>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</si>
  <si>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</si>
  <si>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</si>
  <si>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</si>
  <si>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</si>
  <si>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</si>
  <si>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</si>
  <si>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</si>
  <si>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</si>
  <si>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</si>
  <si>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</si>
  <si>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</si>
  <si>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</si>
  <si>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</si>
  <si>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</si>
  <si>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</si>
  <si>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</si>
  <si>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</si>
  <si>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</si>
  <si>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</si>
  <si>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</si>
  <si>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</si>
  <si>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</si>
  <si>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</si>
  <si>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</si>
  <si>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</si>
  <si>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</si>
  <si>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</si>
  <si>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</si>
  <si>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</si>
  <si>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</si>
  <si>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VON</t>
  </si>
  <si>
    <t>STA</t>
  </si>
  <si>
    <t>{D92C7DAC-F689-460E-AA9D-D5DBE26B6878}</t>
  </si>
  <si>
    <t>2</t>
  </si>
  <si>
    <t>01</t>
  </si>
  <si>
    <t>Zpřístupnění - stavební část</t>
  </si>
  <si>
    <t>{F939843E-1BE7-4AD6-8EC7-39537763EF05}</t>
  </si>
  <si>
    <t>Zpět na list:</t>
  </si>
  <si>
    <t>KRYCÍ LIST SOUPISU</t>
  </si>
  <si>
    <t>Objekt:</t>
  </si>
  <si>
    <t>00 - VON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</si>
  <si>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</si>
  <si>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</si>
  <si>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</si>
  <si>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</si>
  <si>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</si>
  <si>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</si>
  <si>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</si>
  <si>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</si>
  <si>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</si>
  <si>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</si>
  <si>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</si>
  <si>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</si>
  <si>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</si>
  <si>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</si>
  <si>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</si>
  <si>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</si>
  <si>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</si>
  <si>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</si>
  <si>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</si>
  <si>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</si>
  <si>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</si>
  <si>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</si>
  <si>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</si>
  <si>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</si>
  <si>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</si>
  <si>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</si>
  <si>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</si>
  <si>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</si>
  <si>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</si>
  <si>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</si>
  <si>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</si>
  <si>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</si>
  <si>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</si>
  <si>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</si>
  <si>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</si>
  <si>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soubor</t>
  </si>
  <si>
    <t>CS ÚRS 2015 01</t>
  </si>
  <si>
    <t>1024</t>
  </si>
  <si>
    <t>-204183536</t>
  </si>
  <si>
    <t>PP</t>
  </si>
  <si>
    <t>Základní rozdělení průvodních činností a nákladů průzkumné geodetické a projektové práce</t>
  </si>
  <si>
    <t>VRN2</t>
  </si>
  <si>
    <t>Příprava staveniště</t>
  </si>
  <si>
    <t>020001000</t>
  </si>
  <si>
    <t>648385509</t>
  </si>
  <si>
    <t>Základní rozdělení průvodních činností a nákladů příprava staveniště</t>
  </si>
  <si>
    <t>VRN3</t>
  </si>
  <si>
    <t>Zařízení staveniště</t>
  </si>
  <si>
    <t>3</t>
  </si>
  <si>
    <t>030001000</t>
  </si>
  <si>
    <t>-1165633625</t>
  </si>
  <si>
    <t>Základní rozdělení průvodních činností a nákladů zařízení staveniště</t>
  </si>
  <si>
    <t>VRN4</t>
  </si>
  <si>
    <t>Inženýrská činnost</t>
  </si>
  <si>
    <t>6</t>
  </si>
  <si>
    <t>045002000</t>
  </si>
  <si>
    <t>Kompletační a koordinační činnost</t>
  </si>
  <si>
    <t>-987640779</t>
  </si>
  <si>
    <t>Hlavní tituly průvodních činností a nákladů inženýrská činnost kompletační a koordinační činnost</t>
  </si>
  <si>
    <t>VRN6</t>
  </si>
  <si>
    <t>Územní vlivy</t>
  </si>
  <si>
    <t>7</t>
  </si>
  <si>
    <t>062002000</t>
  </si>
  <si>
    <t>Ztížené dopravní podmínky</t>
  </si>
  <si>
    <t>-1055728296</t>
  </si>
  <si>
    <t>Hlavní tituly průvodních činností a nákladů územní vlivy ztížené dopravní podmínky</t>
  </si>
  <si>
    <t>8</t>
  </si>
  <si>
    <t>065002000</t>
  </si>
  <si>
    <t>Mimostaveništní doprava materiálů</t>
  </si>
  <si>
    <t>-410380878</t>
  </si>
  <si>
    <t>Hlavní tituly průvodních činností a nákladů územní vlivy mimostaveništní doprava materiálů a výrobků</t>
  </si>
  <si>
    <t>VRN7</t>
  </si>
  <si>
    <t>Provozní vlivy</t>
  </si>
  <si>
    <t>070001000</t>
  </si>
  <si>
    <t>212123715</t>
  </si>
  <si>
    <t>Základní rozdělení průvodních činností a nákladů provozní vlivy</t>
  </si>
  <si>
    <t>01 - Zpřístupnění - stavební část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</si>
  <si>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</si>
  <si>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</si>
  <si>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</si>
  <si>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</si>
  <si>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</si>
  <si>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</si>
  <si>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</si>
  <si>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</si>
  <si>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</si>
  <si>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</si>
  <si>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</si>
  <si>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</si>
  <si>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</si>
  <si>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 xml:space="preserve">    36-M - Montáž prov.,měř. a regul. zařízení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</si>
  <si>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</si>
  <si>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</si>
  <si>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</si>
  <si>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</si>
  <si>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</si>
  <si>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</si>
  <si>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4</t>
  </si>
  <si>
    <t>657664449</t>
  </si>
  <si>
    <t>Odstranění křovin a stromů s odstraněním kořenů průměru kmene do 100 mm do sklonu terénu 1 : 5, při celkové ploše do 1 000 m2</t>
  </si>
  <si>
    <t>162301501</t>
  </si>
  <si>
    <t>Vodorovné přemístění křovin do 5 km D kmene do 100 mm</t>
  </si>
  <si>
    <t>541681568</t>
  </si>
  <si>
    <t>Vodorovné přemístění smýcených křovin do průměru kmene 100 mm na vzdálenost do 5 000 m</t>
  </si>
  <si>
    <t>171201201</t>
  </si>
  <si>
    <t>Uložení sypaniny na skládky</t>
  </si>
  <si>
    <t>m3</t>
  </si>
  <si>
    <t>-1164510368</t>
  </si>
  <si>
    <t>VV</t>
  </si>
  <si>
    <t>413,69*0,3</t>
  </si>
  <si>
    <t>171201212.R01</t>
  </si>
  <si>
    <t>Poplatek za uložení odpadu   - křovin, porostů</t>
  </si>
  <si>
    <t>t</t>
  </si>
  <si>
    <t>-83663866</t>
  </si>
  <si>
    <t>Uložení sypaniny poplatek za uložení sypaniny na skládce (skládkovné)</t>
  </si>
  <si>
    <t>124,107*600*0,001</t>
  </si>
  <si>
    <t>181102301</t>
  </si>
  <si>
    <t>Úprava pláně v zářezech bez zhutnění</t>
  </si>
  <si>
    <t>-455658817</t>
  </si>
  <si>
    <t>Úprava pláně na stavbách dálnic v zářezech mimo skalních bez zhutnění</t>
  </si>
  <si>
    <t>" schodiště"</t>
  </si>
  <si>
    <t>(101,05+16,54+19,4+20,7+256)</t>
  </si>
  <si>
    <t>Součet</t>
  </si>
  <si>
    <t>181111111</t>
  </si>
  <si>
    <t>Plošná úprava terénu do 500 m2 zemina tř 1 až 4 nerovnosti do +/- 100 mm v rovinně a svahu do 1:5</t>
  </si>
  <si>
    <t>-477449684</t>
  </si>
  <si>
    <t>Plošná úprava terénu v zemině tř. 1 až 4 s urovnáním povrchu bez doplnění ornice souvislé plochy do 500 m2 při nerovnostech terénu přes +/-50 do +/- 100 mm v rovině nebo na svahu do 1:5</t>
  </si>
  <si>
    <t>600</t>
  </si>
  <si>
    <t>Zakládání</t>
  </si>
  <si>
    <t>225311112</t>
  </si>
  <si>
    <t>Vrty maloprofilové jádrové D do 156 mm úklon do 45° hl do 25 m hor. I a II</t>
  </si>
  <si>
    <t>m</t>
  </si>
  <si>
    <t>1981286817</t>
  </si>
  <si>
    <t>Maloprofilové vrty jádrové průměru přes 93 do 156 mm do úklonu 45 st. v hl 0 až 25 m v hornině tř. I a II</t>
  </si>
  <si>
    <t>" mikropilota pro podloží písek"</t>
  </si>
  <si>
    <t>" odhad - 50%- délka po 6 m"</t>
  </si>
  <si>
    <t>245/6/2:</t>
  </si>
  <si>
    <t>68</t>
  </si>
  <si>
    <t>231111111</t>
  </si>
  <si>
    <t>Zřízení pilot svislých D do 450 mm hl do 30 m bez vytažení pažnic z betonu prostého</t>
  </si>
  <si>
    <t>608522007</t>
  </si>
  <si>
    <t>Zřízení výplně pilot bez vytažení pažnic nezapažených nebo zapažených s ponecháním pažnice ve vrtu svislých z betonu prostého, v hl od 0 do 30 m, při průměru piloty přes 245 do 450 mm</t>
  </si>
  <si>
    <t>" odhad - 50%"</t>
  </si>
  <si>
    <t>9</t>
  </si>
  <si>
    <t>M</t>
  </si>
  <si>
    <t>589329080</t>
  </si>
  <si>
    <t>směs pro beton třída C 20/25 X0, XC2 kamenivo do 8 mm</t>
  </si>
  <si>
    <t>857333018</t>
  </si>
  <si>
    <t>směsi pro beton prostý a železový třída C 20/25           ( B 25) betony stupeň vlivu prostředí - X0, XC1, XC2, kamenivo do 8 mm</t>
  </si>
  <si>
    <t>(PI*0,06*0,06*1,05)*89</t>
  </si>
  <si>
    <t>283111113</t>
  </si>
  <si>
    <t>Trubkové mikropiloty svislé část hladká D 115 mm</t>
  </si>
  <si>
    <t>1892983163</t>
  </si>
  <si>
    <t>Zřízení ocelových, trubkových mikropilot tlakové i tahové svislé nebo odklon od svislice do 60 st. část hladká, průměru přes 105 do 115 mm</t>
  </si>
  <si>
    <t>11</t>
  </si>
  <si>
    <t>140110760</t>
  </si>
  <si>
    <t>trubka ocelová bezešvá hladká jakost 11 353, 108 x 4,0 mm</t>
  </si>
  <si>
    <t>-1470395473</t>
  </si>
  <si>
    <t>trubky bezešvé hladké válcované za tepla v jakosti 11 353 vnější D x tloušťka stěny 108 x 4,0 mm</t>
  </si>
  <si>
    <t>89.000*1,15</t>
  </si>
  <si>
    <t>Vodorovné konstrukce</t>
  </si>
  <si>
    <t>12</t>
  </si>
  <si>
    <t>469951321.R01</t>
  </si>
  <si>
    <t>Zpevnění kůly l od 1 do 1, 5 m - zaražené - začátky a podložení ocelových konstrukcí</t>
  </si>
  <si>
    <t>kus</t>
  </si>
  <si>
    <t>1738675012</t>
  </si>
  <si>
    <t>Zpevnění kůly z tyčoviny D od 80 do 130 mm, se zaražením nejméně na jednu poloviny jejich délky délky od 1,0 do 1,5 m, zaražené v hornině 3 až 5</t>
  </si>
  <si>
    <t>13</t>
  </si>
  <si>
    <t>469951321.R02</t>
  </si>
  <si>
    <t>Zpevnění kůly l od 1 do 1, 5 m - zaražené do terénu dl. 1600 mm</t>
  </si>
  <si>
    <t>-1894455050</t>
  </si>
  <si>
    <t>2+12+6+20+24</t>
  </si>
  <si>
    <t>14</t>
  </si>
  <si>
    <t>469952000.R01</t>
  </si>
  <si>
    <t>Plůtek palisádový  kůly l do 1,5m - zábrana vstupu včetně ošetření povrchu</t>
  </si>
  <si>
    <t>-158832922</t>
  </si>
  <si>
    <t>Plůtek palisádový ve strži z kůlů D od 120 do 140 mm, délky do 1,5 m, zaražených v osové vzdálenosti 3 m, ze dvou průvlaků z tyčových výřezů D od 120 do 140 mm a ze štěpin D do 140 mm, délky do 1 m, zaražených na 0,5 m, se záhozem na horní straně plůtku až na jeho výšku a ve sklonu 1:1 z kamene sbíraného výšky do 0,7 m</t>
  </si>
  <si>
    <t>" zábrana vstupu"</t>
  </si>
  <si>
    <t>1,25*4*2</t>
  </si>
  <si>
    <t>469952000.R02</t>
  </si>
  <si>
    <t>Plůtek palisádový  kůly l do 1,5m - podélné palisády</t>
  </si>
  <si>
    <t>1351728417</t>
  </si>
  <si>
    <t>" podélné palisády"</t>
  </si>
  <si>
    <t>8,5+38+2,5+2,5+5+3,5</t>
  </si>
  <si>
    <t>Ostatní konstrukce a práce, bourání</t>
  </si>
  <si>
    <t>16</t>
  </si>
  <si>
    <t>953945270</t>
  </si>
  <si>
    <t>Kotvy mechanické M 24 dl 500 mm pro těžká kotvení do betonu, ŽB nebo kamene s vyvrtáním otvoru včetně závitových tyčí do betonu</t>
  </si>
  <si>
    <t>-296261418</t>
  </si>
  <si>
    <t>Kotvy mechanické s vyvrtáním otvoru do betonu, železobetonu nebo tvrdého kamene pro těžká kotvení, velikost M 24, délka 235 mm</t>
  </si>
  <si>
    <t>17</t>
  </si>
  <si>
    <t>953961115.R01</t>
  </si>
  <si>
    <t>Kotvy chemickým tmelem M 20 hl 300 mm do betonu, ŽB nebo kamene s vyvrtáním otvoru</t>
  </si>
  <si>
    <t>1031298564</t>
  </si>
  <si>
    <t>Kotvy chemické s vyvrtáním otvoru do betonu, železobetonu nebo tvrdého kamene tmel, velikost M 20, hloubka 170 mm</t>
  </si>
  <si>
    <t>" odhad "</t>
  </si>
  <si>
    <t>245/6:</t>
  </si>
  <si>
    <t>42</t>
  </si>
  <si>
    <t>18</t>
  </si>
  <si>
    <t>953961215.R01</t>
  </si>
  <si>
    <t>Kotvy chemickou patronou M 20 hl 300 mm do betonu, ŽB nebo kamene s vyvrtáním otvoru</t>
  </si>
  <si>
    <t>-1070832782</t>
  </si>
  <si>
    <t>Kotvy chemické s vyvrtáním otvoru do betonu, železobetonu nebo tvrdého kamene chemická patrona, velikost M 20, hloubka 170 mm</t>
  </si>
  <si>
    <t>19</t>
  </si>
  <si>
    <t>953965143</t>
  </si>
  <si>
    <t>Kotevní šroub pro chemické kotvy M 20 dl 300 mm</t>
  </si>
  <si>
    <t>281015854</t>
  </si>
  <si>
    <t>Kotvy chemické s vyvrtáním otvoru kotevní šrouby pro chemické kotvy, velikost M 20, délka 300 mm</t>
  </si>
  <si>
    <t>998</t>
  </si>
  <si>
    <t>Přesun hmot</t>
  </si>
  <si>
    <t>20</t>
  </si>
  <si>
    <t>998003111</t>
  </si>
  <si>
    <t>Přesun hmot pro piloty, kůly, jehly a stěny dřevěné a ocelové zřizované z terénu</t>
  </si>
  <si>
    <t>101983851</t>
  </si>
  <si>
    <t>Přesun hmot pro piloty, kůly, jehly, zápory, štětové nebo tabulové stěny ocelové nebo dřevěné, zřizované z terénu</t>
  </si>
  <si>
    <t>PSV</t>
  </si>
  <si>
    <t>Práce a dodávky PSV</t>
  </si>
  <si>
    <t>762</t>
  </si>
  <si>
    <t>Konstrukce tesařské</t>
  </si>
  <si>
    <t>762521108.R01</t>
  </si>
  <si>
    <t>Položení podlahy z hrubých fošen na sraz</t>
  </si>
  <si>
    <t>-605563505</t>
  </si>
  <si>
    <t>Položení podlah nehoblovaných na sraz z fošen hrubých</t>
  </si>
  <si>
    <t>22</t>
  </si>
  <si>
    <t>605110410</t>
  </si>
  <si>
    <t>řezivo jehličnaté - středové SM tl. 33-100 mm, jakost II, 4 - 5 m</t>
  </si>
  <si>
    <t>32</t>
  </si>
  <si>
    <t>-332128488</t>
  </si>
  <si>
    <t>řezivo jehličnaté deskové neopracované řezivo jehličnaté - středové fošny tl. 33-100 mm SM,  4 - 5 m fošna jakost II</t>
  </si>
  <si>
    <t>20.700*0,04*1,1</t>
  </si>
  <si>
    <t>23</t>
  </si>
  <si>
    <t>762713120</t>
  </si>
  <si>
    <t>Montáž prostorové vázané kce z hraněného řeziva průřezové plochy do 224 cm2</t>
  </si>
  <si>
    <t>-1153599613</t>
  </si>
  <si>
    <t>Montáž prostorových vázaných konstrukcí z řeziva hraněného nebo polohraněného průřezové plochy přes 120 do 224 cm2</t>
  </si>
  <si>
    <t>"chodník"</t>
  </si>
  <si>
    <t>14*2</t>
  </si>
  <si>
    <t>24</t>
  </si>
  <si>
    <t>605121210</t>
  </si>
  <si>
    <t>řezivo jehličnaté hranol jakost I-II délka 4 - 5 m</t>
  </si>
  <si>
    <t>1494652852</t>
  </si>
  <si>
    <t>řezivo jehličnaté hraněné, neopracované (hranolky, hranoly) řezivo jehličnaté - hranoly délka 4 - 5 m hranoly jakost I-II</t>
  </si>
  <si>
    <t>28.000*0,2*0,1*1,1</t>
  </si>
  <si>
    <t>25</t>
  </si>
  <si>
    <t>762733120</t>
  </si>
  <si>
    <t>Montáž prostorové vázané kce z kulatiny průřezové plochy do 224 cm2</t>
  </si>
  <si>
    <t>-696012667</t>
  </si>
  <si>
    <t>Montáž prostorových vázaných konstrukcí z kulatiny nebo z půlkulatiny průřezové plochy přes 120 do 224 cm2</t>
  </si>
  <si>
    <t>14*2*2*2</t>
  </si>
  <si>
    <t>26</t>
  </si>
  <si>
    <t>605120110</t>
  </si>
  <si>
    <t>řezivo jehličnaté hranol jakost I nad 120 cm2</t>
  </si>
  <si>
    <t>-410851885</t>
  </si>
  <si>
    <t>řezivo jehličnaté hraněné, neopracované (hranolky, hranoly) řezivo jehličnaté - hranoly nad 120 cm2 hranoly jakost I</t>
  </si>
  <si>
    <t>112.000*0,1*1,1</t>
  </si>
  <si>
    <t>27</t>
  </si>
  <si>
    <t>762913110.R01</t>
  </si>
  <si>
    <t>Montáž a dodávka  ukazatele směru vstupu včetně kotvení a popisu na tabuli</t>
  </si>
  <si>
    <t>530599154</t>
  </si>
  <si>
    <t>Montáž prostorových vázaných konstrukcí z řeziva hraněného nebo polohraněného průřezové plochy do 120 cm2</t>
  </si>
  <si>
    <t>766</t>
  </si>
  <si>
    <t>Konstrukce truhlářské</t>
  </si>
  <si>
    <t>28</t>
  </si>
  <si>
    <t>766211200.R01</t>
  </si>
  <si>
    <t>Montáž madel  zabradlí průběžné</t>
  </si>
  <si>
    <t>-1711642843</t>
  </si>
  <si>
    <t>Montáž madel schodišťových dřevěných průběžných</t>
  </si>
  <si>
    <t>" schodiště A"</t>
  </si>
  <si>
    <t>(14,79+10,275)*2*1,05</t>
  </si>
  <si>
    <t>" schodiště B"</t>
  </si>
  <si>
    <t>23,785*2*1,05</t>
  </si>
  <si>
    <t>" schodiště C"</t>
  </si>
  <si>
    <t>(14,5+7,075)*2*1,05</t>
  </si>
  <si>
    <t>" schodiště D"</t>
  </si>
  <si>
    <t>(16,79+1,58+6,1)*2*1,05</t>
  </si>
  <si>
    <t>Mezisoučet</t>
  </si>
  <si>
    <t>" plošina"</t>
  </si>
  <si>
    <t>441</t>
  </si>
  <si>
    <t>57,2*2</t>
  </si>
  <si>
    <t>" lávka II"</t>
  </si>
  <si>
    <t>12,11*2*1,05</t>
  </si>
  <si>
    <t>" lávka I"</t>
  </si>
  <si>
    <t>5,3*2*1,05</t>
  </si>
  <si>
    <t>29</t>
  </si>
  <si>
    <t>612221000.M01</t>
  </si>
  <si>
    <t>madlo dub 40x50 mm s povrchovou úpravou - hoblované</t>
  </si>
  <si>
    <t>533127351</t>
  </si>
  <si>
    <t>trámy dřevěné nosné konstrukční masivní hranoly smrkové pohledové KVH Select délka 13 m, průřez 60 x 120 mm</t>
  </si>
  <si>
    <t>791,242</t>
  </si>
  <si>
    <t>791,242*1,1 'Přepočtené koeficientem množství</t>
  </si>
  <si>
    <t>30</t>
  </si>
  <si>
    <t>766211200.R02</t>
  </si>
  <si>
    <t>Příplatek za montáž madel  zabradlí průběžné  v terénu</t>
  </si>
  <si>
    <t>1328763381</t>
  </si>
  <si>
    <t>31</t>
  </si>
  <si>
    <t>766211200.R03</t>
  </si>
  <si>
    <t>Příplatek za montáž madel  zabradlí průběžné za sklon</t>
  </si>
  <si>
    <t>976085156</t>
  </si>
  <si>
    <t>767</t>
  </si>
  <si>
    <t>Konstrukce zámečnické</t>
  </si>
  <si>
    <t>767210119.R01</t>
  </si>
  <si>
    <t>Montáž schodnic ocelových rovných svařováním</t>
  </si>
  <si>
    <t>-1490068032</t>
  </si>
  <si>
    <t>Montáž schodnic ocelových rovných na ocelovou konstrukci šroubováním</t>
  </si>
  <si>
    <t>(14,79+10,275)*2</t>
  </si>
  <si>
    <t>23,785*2</t>
  </si>
  <si>
    <t>(14,5+7,075)*2</t>
  </si>
  <si>
    <t>(16,79+1,58+6,1)*2</t>
  </si>
  <si>
    <t>" schodiště E"</t>
  </si>
  <si>
    <t>(3,3+8,54+6,23+9,5)*2</t>
  </si>
  <si>
    <t>"plošiny"</t>
  </si>
  <si>
    <t>(2+2+2+2+3+2+3,5+4+1,5+3,6+3)*2</t>
  </si>
  <si>
    <t>12,11*2+1</t>
  </si>
  <si>
    <t>"lávka I"</t>
  </si>
  <si>
    <t>5,3*2+1</t>
  </si>
  <si>
    <t>"dřevěný chodník"</t>
  </si>
  <si>
    <t>33</t>
  </si>
  <si>
    <t>130109380</t>
  </si>
  <si>
    <t>ocel profilová UPE, v jakosti 11 375, h=200 mm</t>
  </si>
  <si>
    <t>911978756</t>
  </si>
  <si>
    <t>ocel profilová v jakosti 11 375 ocel profilová U UPE h=200 mm</t>
  </si>
  <si>
    <t>P</t>
  </si>
  <si>
    <t>Poznámka k položce:
Hmotnost: 22,80 kg/m</t>
  </si>
  <si>
    <t>(14,79+10,275)*2*25,3*1,15*0,001</t>
  </si>
  <si>
    <t>23,785*2*25,3*1,15*0,001</t>
  </si>
  <si>
    <t>(14,5+7,075)*2*2*25,3*1,15*0,001</t>
  </si>
  <si>
    <t>(16,79+1,58+6,1)*2*25,3*1,15*0,001</t>
  </si>
  <si>
    <t>5,3*2*25,3*1,15*0,001</t>
  </si>
  <si>
    <t>" dřevěný chodník"</t>
  </si>
  <si>
    <t>14*2*25,3*1,15*0,001</t>
  </si>
  <si>
    <t>34</t>
  </si>
  <si>
    <t>130109320</t>
  </si>
  <si>
    <t>ocel profilová UPE, v jakosti 11 375, h=140 mm</t>
  </si>
  <si>
    <t>946657622</t>
  </si>
  <si>
    <t>ocel profilová v jakosti 11 375 ocel profilová U UPE h=140 mm</t>
  </si>
  <si>
    <t>Poznámka k položce:
Hmotnost: 14,80 kg/m</t>
  </si>
  <si>
    <t>1*14,5*1,15*0,001</t>
  </si>
  <si>
    <t>35</t>
  </si>
  <si>
    <t>130109430</t>
  </si>
  <si>
    <t>ocel profilová UPE, v jakosti 11 375, h=330 mm</t>
  </si>
  <si>
    <t>-522727247</t>
  </si>
  <si>
    <t>ocel profilová v jakosti 11 375 ocel profilová U UPE h=240 mm</t>
  </si>
  <si>
    <t>Poznámka k položce:
Hmotnost: 31,00 kg/m</t>
  </si>
  <si>
    <t>12,11*2*53,2*1,15*0,001</t>
  </si>
  <si>
    <t>36</t>
  </si>
  <si>
    <t>135151160</t>
  </si>
  <si>
    <t>ocel široká jakost S235JR 200x8 mm</t>
  </si>
  <si>
    <t>-996463549</t>
  </si>
  <si>
    <t>ocel široká jakost oceli S235JRG2 (11 375) šířka  x  tloušťka 200 x  8 mm</t>
  </si>
  <si>
    <t>Poznámka k položce:
Hmotnost: 12,56 kg/m</t>
  </si>
  <si>
    <t>(3,3+8,54+6,23+9,5)*2*12,3*1,15*0,001</t>
  </si>
  <si>
    <t>(2+2+2+2+3+2+3,5+4+1,5+3,6+3)*2*12,3*1,15*0,001</t>
  </si>
  <si>
    <t>57,2*2*12,3*1,15*0,001</t>
  </si>
  <si>
    <t>37</t>
  </si>
  <si>
    <t>767210119.R02</t>
  </si>
  <si>
    <t>Příplatek za montáž schodnic v terénu</t>
  </si>
  <si>
    <t>-986542593</t>
  </si>
  <si>
    <t>38</t>
  </si>
  <si>
    <t>767210119.R03</t>
  </si>
  <si>
    <t>Příplatek za montáž schodnic za sklon</t>
  </si>
  <si>
    <t>-1575922122</t>
  </si>
  <si>
    <t>39</t>
  </si>
  <si>
    <t>767210151.R01</t>
  </si>
  <si>
    <t>Montáž schodišťových stupňů ocelových rovných nebo vřetenových  šroubováním</t>
  </si>
  <si>
    <t>-956543085</t>
  </si>
  <si>
    <t>Montáž schodišťových stupňů z oceli rovných nebo vřetenových šroubováním</t>
  </si>
  <si>
    <t>" montáž stupňů"</t>
  </si>
  <si>
    <t>"š. 100 mm"</t>
  </si>
  <si>
    <t>84</t>
  </si>
  <si>
    <t>"š. 1000mm"</t>
  </si>
  <si>
    <t>73</t>
  </si>
  <si>
    <t>" š. 1000 mm"</t>
  </si>
  <si>
    <t>72</t>
  </si>
  <si>
    <t>" š. 600 mm"</t>
  </si>
  <si>
    <t>92</t>
  </si>
  <si>
    <t>40</t>
  </si>
  <si>
    <t>309856300</t>
  </si>
  <si>
    <t>šroub nerezový se šestihrannou hlavou M 12 x 180 mm</t>
  </si>
  <si>
    <t>tis kus</t>
  </si>
  <si>
    <t>1963465168</t>
  </si>
  <si>
    <t>šrouby nerezové DIN 931/A4 - 70 M12 x 180 mm</t>
  </si>
  <si>
    <t>(394*2*2*1,05)/1000</t>
  </si>
  <si>
    <t>117*2*2*1,05/1000</t>
  </si>
  <si>
    <t>41</t>
  </si>
  <si>
    <t>553470870</t>
  </si>
  <si>
    <t>stupeň schodišťový lisovaný PZN velikost 30/3 mm 600 x 270 mm</t>
  </si>
  <si>
    <t>1025558505</t>
  </si>
  <si>
    <t>příslušenství stavební kovové stupně schodišťové lisované "P" , oko 30/30 žárově zinkované, DIN 24 531 nosný prut 30/3 mm 600 x 270 mm</t>
  </si>
  <si>
    <t>92*1,02 'Přepočtené koeficientem množství</t>
  </si>
  <si>
    <t>553470930</t>
  </si>
  <si>
    <t>stupeň schodišťový lisovaný PZN velikost 30/3 mm 1000 x 270 mm</t>
  </si>
  <si>
    <t>-88579384</t>
  </si>
  <si>
    <t>příslušenství stavební kovové stupně schodišťové lisované "P" , oko 30/30 žárově zinkované, DIN 24 531 nosný prut 30/3 mm 1000 x 270 mm</t>
  </si>
  <si>
    <t>302*1,02 'Přepočtené koeficientem množství</t>
  </si>
  <si>
    <t>43</t>
  </si>
  <si>
    <t>273143750.M01</t>
  </si>
  <si>
    <t xml:space="preserve">podložka pryžová </t>
  </si>
  <si>
    <t>802132433</t>
  </si>
  <si>
    <t>podložka pryžová pod patu kolejnic 183X12</t>
  </si>
  <si>
    <t>1655*1,02</t>
  </si>
  <si>
    <t>117*2*2*1,02</t>
  </si>
  <si>
    <t>44</t>
  </si>
  <si>
    <t>767210151.R02</t>
  </si>
  <si>
    <t>Příplatek za montáž schodišťových stupňů ocelových rovných nebo vřetenových  šroubováním v terénu</t>
  </si>
  <si>
    <t>-1015083797</t>
  </si>
  <si>
    <t>45</t>
  </si>
  <si>
    <t>767210151.R03</t>
  </si>
  <si>
    <t>Příplatek za montáž schodišťových stupňů ocelových rovných nebo vřetenových  šroubováním za sklon</t>
  </si>
  <si>
    <t>1571116299</t>
  </si>
  <si>
    <t>46</t>
  </si>
  <si>
    <t>767210153.R01</t>
  </si>
  <si>
    <t>Montáž schodišťových stupňů ocelových rovných nebo vřetenových  svařováním</t>
  </si>
  <si>
    <t>-693794755</t>
  </si>
  <si>
    <t>Montáž schodišťových stupňů z oceli rovných nebo vřetenových svařováním</t>
  </si>
  <si>
    <t>" schodiště plošin"</t>
  </si>
  <si>
    <t>8+10+7+10*2+7+12+4+15+12*2+10</t>
  </si>
  <si>
    <t>47</t>
  </si>
  <si>
    <t>553471320</t>
  </si>
  <si>
    <t>stupeň schodišťový svařovaný PZN velikost 30/3 mm 1000 x 250 mm</t>
  </si>
  <si>
    <t>-924298026</t>
  </si>
  <si>
    <t>příslušenství stavební kovové stupně schodišťové svařované "SP", oko 30/30 žárově zinkované, DIN 24 531 nosný prut 30/3 mm 1000 x 240 mm</t>
  </si>
  <si>
    <t>48</t>
  </si>
  <si>
    <t>767210153.R02</t>
  </si>
  <si>
    <t>Příplatek za montáž schodišťových stupňů ocelových rovných nebo vřetenových  svařováním v terénu</t>
  </si>
  <si>
    <t>-365911722</t>
  </si>
  <si>
    <t>49</t>
  </si>
  <si>
    <t>767210153.R03</t>
  </si>
  <si>
    <t>Příplatek za montáž schodišťových stupňů ocelových rovných nebo vřetenových  svařováním za sklon</t>
  </si>
  <si>
    <t>-1590812978</t>
  </si>
  <si>
    <t>50</t>
  </si>
  <si>
    <t>767220510.R01</t>
  </si>
  <si>
    <t>Montáž zábradlí schodišťového z profilové oceli na ocel konstrukci hmotnosti do 20 kg</t>
  </si>
  <si>
    <t>-920938924</t>
  </si>
  <si>
    <t>Montáž schodišťového zábradlí z profilové oceli na ocelovou konstrukci, hmotnosti 1 m zábradlí do 20 kg</t>
  </si>
  <si>
    <t>(8,54+6,23+9,5)*2</t>
  </si>
  <si>
    <t>" plošiny"</t>
  </si>
  <si>
    <t>(8*2+3*2+4*2+10*2+1+3*2+2*28*4+1*2+6+4*2+4+4*2+3*2+5*2+6*2+3*2+11*2+12+3+12+3*2+1+2)*1,1</t>
  </si>
  <si>
    <t>" lávka Ii"</t>
  </si>
  <si>
    <t>11*2*1,25</t>
  </si>
  <si>
    <t>5*2*1,25</t>
  </si>
  <si>
    <t>51</t>
  </si>
  <si>
    <t>145502460</t>
  </si>
  <si>
    <t>profil ocelový čtvercový svařovaný 50x50x3 mm</t>
  </si>
  <si>
    <t>-467855910</t>
  </si>
  <si>
    <t>profily ocelové tenkostěnné uzavřené svařované profily čtvercové,  jakost 11 375, délka 6m 50x50x3 mm</t>
  </si>
  <si>
    <t>Poznámka k položce:
Hmotnost: 4,53kg/m</t>
  </si>
  <si>
    <t>(22*2*1,25*4,35)*1,15*0,001</t>
  </si>
  <si>
    <t>(19*2*1,25*4,35)*1,15*0,001</t>
  </si>
  <si>
    <t>(20*2*1,25*4,35)*1,15*0,001</t>
  </si>
  <si>
    <t>441/1*1,25*4,35*1,15*0,001</t>
  </si>
  <si>
    <t>11*2*1,25*4,35*1,15*0,001</t>
  </si>
  <si>
    <t>5*2*1,25*4,35*1,15*0,001</t>
  </si>
  <si>
    <t>14*2*1,25*4,35*1,15*0,001</t>
  </si>
  <si>
    <t>52</t>
  </si>
  <si>
    <t>145502280</t>
  </si>
  <si>
    <t>profil ocelový čtvercový svařovaný 30x30x3 mm</t>
  </si>
  <si>
    <t>-1238244478</t>
  </si>
  <si>
    <t>profily ocelové tenkostěnné uzavřené svařované profily čtvercové,  jakost 11 375, délka 6m 30x30x3 mm</t>
  </si>
  <si>
    <t>Poznámka k položce:
Hmotnost: 2,5kg/m</t>
  </si>
  <si>
    <t>(17*2*1,25*4,35)*1,15*0,001</t>
  </si>
  <si>
    <t>53</t>
  </si>
  <si>
    <t>130103520</t>
  </si>
  <si>
    <t>ocel pásová válcovaná za studena 20 x 3  mm</t>
  </si>
  <si>
    <t>552354720</t>
  </si>
  <si>
    <t>ocel profilová v jakosti 11 375 ocel pásová válcovaná za studena 20 x 3  mm</t>
  </si>
  <si>
    <t>Poznámka k položce:
Hmotnost: 0,47 kg/m</t>
  </si>
  <si>
    <t>(22*2*0,2*0,471)*1,15*0,001</t>
  </si>
  <si>
    <t>(19*2*0,2*0,471)*1,15*0,001</t>
  </si>
  <si>
    <t>(20*2*0,2*0,471)*1,15*0,001</t>
  </si>
  <si>
    <t>(17*2*0,2*0,471)*1,15*0,001</t>
  </si>
  <si>
    <t>54</t>
  </si>
  <si>
    <t>130103591.M02</t>
  </si>
  <si>
    <t>ocel plochá 50 x 8 mm</t>
  </si>
  <si>
    <t>1368904034</t>
  </si>
  <si>
    <t>ocel profilová v jakosti 11 375 ocel pásová válcovaná za studena 50 x 3  mm</t>
  </si>
  <si>
    <t>Poznámka k položce:
Hmotnost: 1,20 kg/m</t>
  </si>
  <si>
    <t>441*0,15*10,4*1,15*0,001</t>
  </si>
  <si>
    <t>57,2*2*0,15*10,4*1,15*0,001</t>
  </si>
  <si>
    <t>55</t>
  </si>
  <si>
    <t>130103560.M01</t>
  </si>
  <si>
    <t>ocel pásová válcovaná za studena 30 x 5  mm</t>
  </si>
  <si>
    <t>-1796834491</t>
  </si>
  <si>
    <t>ocel profilová v jakosti 11 375 ocel pásová válcovaná za studena 30 x 4  mm</t>
  </si>
  <si>
    <t>Poznámka k položce:
Hmotnost: 0,94 kg/m</t>
  </si>
  <si>
    <t>(14,79+10,275)*2*1,15*0,962*0,001</t>
  </si>
  <si>
    <t>23,785*2*1,15*0,962*0,001</t>
  </si>
  <si>
    <t>(14,5+7,075)*2*1,15*0,962*0,001</t>
  </si>
  <si>
    <t>(16,79+1,58+6,1)*2*1,15*0,962*0,001</t>
  </si>
  <si>
    <t>(3,3+8,54+9,5)*2*1,15*0,962*0,001</t>
  </si>
  <si>
    <t>441,1*1,15*0,962*0,001</t>
  </si>
  <si>
    <t>" lávka Ia II"</t>
  </si>
  <si>
    <t>(12,1*2+5,3*2)*1,15*0,962*0,001</t>
  </si>
  <si>
    <t>(22+12)*0,2*0,2</t>
  </si>
  <si>
    <t>14*2*1,15*0,962*0,001</t>
  </si>
  <si>
    <t>56</t>
  </si>
  <si>
    <t>1051914077</t>
  </si>
  <si>
    <t>(22*2*2)*1,05/1000</t>
  </si>
  <si>
    <t>(19*2*2)*1,05/1000</t>
  </si>
  <si>
    <t>(20*2*2)*1,05/1000</t>
  </si>
  <si>
    <t>(17*2*2)*1,05/1000</t>
  </si>
  <si>
    <t>441*4*1,05/1000</t>
  </si>
  <si>
    <t>" lávka I a II"</t>
  </si>
  <si>
    <t>(11*2*2+5*2*2)*1,05/100</t>
  </si>
  <si>
    <t>57</t>
  </si>
  <si>
    <t>-1038043709</t>
  </si>
  <si>
    <t>"schodiště"</t>
  </si>
  <si>
    <t>407</t>
  </si>
  <si>
    <t>"plošina"</t>
  </si>
  <si>
    <t>1852</t>
  </si>
  <si>
    <t>"Lávky"67</t>
  </si>
  <si>
    <t>58</t>
  </si>
  <si>
    <t>767220510.R02</t>
  </si>
  <si>
    <t>Příplatek za montáž zábradlí schodišťového z profilové oceli na ocel konstrukci hmotnosti do 20 kg v terénu</t>
  </si>
  <si>
    <t>691191176</t>
  </si>
  <si>
    <t>59</t>
  </si>
  <si>
    <t>767220510.R03</t>
  </si>
  <si>
    <t>Příplatek za montáž zábradlí schodišťového z profilové oceli na ocel konstrukci hmotnosti do 20 kg za sklon</t>
  </si>
  <si>
    <t>-1837126159</t>
  </si>
  <si>
    <t>60</t>
  </si>
  <si>
    <t>767220551.R01</t>
  </si>
  <si>
    <t xml:space="preserve">Montáž a dodávka  výstupní schodiště - podpěrný prvek včetně uchycení a kotvení s pryžovou podložkou do výstupků ve skále </t>
  </si>
  <si>
    <t>206345866</t>
  </si>
  <si>
    <t>Montáž schodišťového zábradlí osazení samostatného sloupku</t>
  </si>
  <si>
    <t xml:space="preserve">4 </t>
  </si>
  <si>
    <t>61</t>
  </si>
  <si>
    <t>767220560.R01</t>
  </si>
  <si>
    <t>Montáž  madel ocelových s upevněním na sloupky</t>
  </si>
  <si>
    <t>803848894</t>
  </si>
  <si>
    <t>(3,3+8,54+9,5)*2*1,05</t>
  </si>
  <si>
    <t>62</t>
  </si>
  <si>
    <t>130103591.M01</t>
  </si>
  <si>
    <t>1006288775</t>
  </si>
  <si>
    <t>(3,3+8,54+9,5)*2*1,05*1,09*1,15*0,001</t>
  </si>
  <si>
    <t>63</t>
  </si>
  <si>
    <t>767250111</t>
  </si>
  <si>
    <t>Montáž ocelových podest šroubováním</t>
  </si>
  <si>
    <t>666897870</t>
  </si>
  <si>
    <t>Montáž podest z oceli šroubováním</t>
  </si>
  <si>
    <t>" podesty"</t>
  </si>
  <si>
    <t>95*2*2</t>
  </si>
  <si>
    <t>12,11*1</t>
  </si>
  <si>
    <t>5,3*1</t>
  </si>
  <si>
    <t>64</t>
  </si>
  <si>
    <t>553470360</t>
  </si>
  <si>
    <t>rošt podlahový lisovaný PZN velikost 40/3 mm 1000 x 1000 mm</t>
  </si>
  <si>
    <t>1542560133</t>
  </si>
  <si>
    <t>příslušenství stavební kovové rošty ocelové podlahové lisované "P" , oko 30/30 žárově zinkované, DIN 24 537 nosný prut 40/3 mm 1000 x 1000 mm</t>
  </si>
  <si>
    <t>380*2,02</t>
  </si>
  <si>
    <t>12,*1,01</t>
  </si>
  <si>
    <t>5*1,01</t>
  </si>
  <si>
    <t>65</t>
  </si>
  <si>
    <t>767590120.R01</t>
  </si>
  <si>
    <t>Montáž podlahového roštu šroubovaného</t>
  </si>
  <si>
    <t>kg</t>
  </si>
  <si>
    <t>860940926</t>
  </si>
  <si>
    <t>Montáž podlahových konstrukcí podlahových roštů, podlah připevněných šroubováním</t>
  </si>
  <si>
    <t>" nosná ocelová konstrukce plošin"</t>
  </si>
  <si>
    <t>" UPE 100"</t>
  </si>
  <si>
    <t>8*10,6*1,08*95</t>
  </si>
  <si>
    <t>" HEA 100"</t>
  </si>
  <si>
    <t>2*16,7*1,08*95</t>
  </si>
  <si>
    <t>66</t>
  </si>
  <si>
    <t>130109200</t>
  </si>
  <si>
    <t>ocel profilová UPE, v jakosti 11 375, h=100 mm</t>
  </si>
  <si>
    <t>-1761916078</t>
  </si>
  <si>
    <t>ocel profilová v jakosti 11 375 ocel profilová U UE h=200 mm</t>
  </si>
  <si>
    <t>Poznámka k položce:
Hmotnost: 18,40 kg/m</t>
  </si>
  <si>
    <t>8*10,6*1,15*95*0,001</t>
  </si>
  <si>
    <t>67</t>
  </si>
  <si>
    <t>130109500</t>
  </si>
  <si>
    <t>ocel profilová HE-A, v jakosti 11 375, h=100 mm</t>
  </si>
  <si>
    <t>-1996314582</t>
  </si>
  <si>
    <t>ocel profilová v jakosti 11 375 ocel profilová H ocel profilová HE-A h=100 mm</t>
  </si>
  <si>
    <t>Poznámka k položce:
Hmotnost: 17,10 kg/m</t>
  </si>
  <si>
    <t>2*16,7*1,15*95*0,001</t>
  </si>
  <si>
    <t>590552405.M01</t>
  </si>
  <si>
    <t>noha stavitelná  250-400 mm  s pryžovou podložkou a uchycením pro plošinu - komplet</t>
  </si>
  <si>
    <t>966435118</t>
  </si>
  <si>
    <t>odvětrané fasády konstrukce fasádní nosné kovové patky hliníkové - příchytky pro systém skrytého spoje 60x20x2x50 mm patka stavitelná</t>
  </si>
  <si>
    <t>69</t>
  </si>
  <si>
    <t>309111140</t>
  </si>
  <si>
    <t>šroub  spojovací pro plošiny - komplet uchycenízápustný s čočkovitou hlavou s křížovou drážkou DIN 966/A2 M 6 x 12 mm</t>
  </si>
  <si>
    <t>100 kus</t>
  </si>
  <si>
    <t>107841317</t>
  </si>
  <si>
    <t>šrouby hrubé a přesné šroub Climadur-Dabo SW 8 R-4,8 k upevnění tepelných izolací a hydroizolací M 6 x 12 mm</t>
  </si>
  <si>
    <t>12*95/100</t>
  </si>
  <si>
    <t>70</t>
  </si>
  <si>
    <t>767590192.R01</t>
  </si>
  <si>
    <t>Příplatek k montáži podlahového roštu za úpravu roštu ( krácení )</t>
  </si>
  <si>
    <t>1019805015</t>
  </si>
  <si>
    <t>Montáž podlahových konstrukcí podlahových roštů, podlah připevněných Příplatek k cenám za úpravu roštů (krácení)</t>
  </si>
  <si>
    <t>1,2*2*2+1*2+1*2+1+1+1+1+1+8+2+1+1+2+1+1</t>
  </si>
  <si>
    <t>789</t>
  </si>
  <si>
    <t>Povrchové úpravy ocelových konstrukcí a technologických zařízení</t>
  </si>
  <si>
    <t>71</t>
  </si>
  <si>
    <t>789411125.R01</t>
  </si>
  <si>
    <t>Povrchová úprava  ocelových konstrukcí</t>
  </si>
  <si>
    <t>-820815089</t>
  </si>
  <si>
    <t>Žárové stříkání zařízení s povrchem nečlenitým vyjma vnitřních povrchů uzavřených nádob zinkem, tloušťky 200 µm (2,140 kg Zn/m2)</t>
  </si>
  <si>
    <t>" nátěry UPE 200"</t>
  </si>
  <si>
    <t>273*0,671</t>
  </si>
  <si>
    <t>5,3*2*0,671</t>
  </si>
  <si>
    <t>1*0,184</t>
  </si>
  <si>
    <t>12,11*2*1,04+1*0,184</t>
  </si>
  <si>
    <t>" chodník"</t>
  </si>
  <si>
    <t>14*2*0,671</t>
  </si>
  <si>
    <t>(22*2*1,25*0,2)</t>
  </si>
  <si>
    <t>(19*2*1,25*0,2)</t>
  </si>
  <si>
    <t>(20*2*1,25*0,2)</t>
  </si>
  <si>
    <t>(17*2*1,25*0,2)</t>
  </si>
  <si>
    <t>194*0,2*2*0,2</t>
  </si>
  <si>
    <t>194*1,25*0,2</t>
  </si>
  <si>
    <t>(14,79+10,275)*2*0,1</t>
  </si>
  <si>
    <t>23,785*2*0,1</t>
  </si>
  <si>
    <t>(14,5+7,075)*2*0,1</t>
  </si>
  <si>
    <t>(16,79+1,58+6,1)*2*0,1</t>
  </si>
  <si>
    <t>(3,3+8,54+9,5)*2*0,1</t>
  </si>
  <si>
    <t>8*1,05*95*0,402</t>
  </si>
  <si>
    <t>2*1,05*95*0,561</t>
  </si>
  <si>
    <t>441*0,2*2+441*1,25*0,2+441*0,1</t>
  </si>
  <si>
    <t>(2+2+2+2+3+2+3,5+4+1,5+3,6+3)*2*0,25*2</t>
  </si>
  <si>
    <t>"lávky"</t>
  </si>
  <si>
    <t>(11*2+5*2)*1,25*0,1</t>
  </si>
  <si>
    <t>(11,1*2+5,3*2)*1,1*0,2</t>
  </si>
  <si>
    <t>14*2*1,25*0,2</t>
  </si>
  <si>
    <t>20,7*2+14*0,6*2</t>
  </si>
  <si>
    <t>Práce a dodávky M</t>
  </si>
  <si>
    <t>33-M</t>
  </si>
  <si>
    <t>Montáže dopr.zaříz.,sklad. zař. a váh</t>
  </si>
  <si>
    <t>330020021.R01</t>
  </si>
  <si>
    <t>Montáž lano  záchytné D5 mm</t>
  </si>
  <si>
    <t>1825614896</t>
  </si>
  <si>
    <t>Montáž zařízení pro lanovou dopravu Montáž lano dopravní - dráha osobní průměr D 28 mm</t>
  </si>
  <si>
    <t>(14,79+10,275)*2*1,05*5</t>
  </si>
  <si>
    <t>23,785*2*1,05*5</t>
  </si>
  <si>
    <t>(14,5+7,075)*2*1,05*5</t>
  </si>
  <si>
    <t>(16,79+1,58+6,1)*2*1,05*5</t>
  </si>
  <si>
    <t>(3,3+8,54+9,5)*2*1,05*4</t>
  </si>
  <si>
    <t>441,1*1,05*5</t>
  </si>
  <si>
    <t>57,2*5*2*1,05</t>
  </si>
  <si>
    <t>12,1*2*1,05*5</t>
  </si>
  <si>
    <t>5,3*2*1,05*5</t>
  </si>
  <si>
    <t>14*2*5</t>
  </si>
  <si>
    <t>314529110</t>
  </si>
  <si>
    <t>lano ocelové  pozinkované  114 drátků D5 mm</t>
  </si>
  <si>
    <t>128</t>
  </si>
  <si>
    <t>367444943</t>
  </si>
  <si>
    <t>lana ocelová šestipramenná a nenormalizovaná ČSN 02 4320 114 drátová, pevnost drátů 1570 MPa dráty pozinkované D lana  6,30 mm  0,13 kg/m</t>
  </si>
  <si>
    <t>4414,73*1,08 'Přepočtené koeficientem množství</t>
  </si>
  <si>
    <t>74</t>
  </si>
  <si>
    <t>314529115.R01</t>
  </si>
  <si>
    <t xml:space="preserve">zajištění lana na konci </t>
  </si>
  <si>
    <t>1062582710</t>
  </si>
  <si>
    <t>" SCHODIŠTĚ"</t>
  </si>
  <si>
    <t>4*5*2+4*4*2</t>
  </si>
  <si>
    <t>8*2*2</t>
  </si>
  <si>
    <t>5*2*2</t>
  </si>
  <si>
    <t>2*5</t>
  </si>
  <si>
    <t>36-M</t>
  </si>
  <si>
    <t>Montáž prov.,měř. a regul. zařízení</t>
  </si>
  <si>
    <t>75</t>
  </si>
  <si>
    <t>360020581.M01</t>
  </si>
  <si>
    <t>Vyvrtání otvoru do materiálu tl 5 mm, průměr do 5 mm</t>
  </si>
  <si>
    <t>-548557408</t>
  </si>
  <si>
    <t>Montáž ocelové konstrukce pro regulační přístroje, zařízení a vnitřní rozvod Vyvrtání otvoru do materiálu tl 5 mm, průměr do 13 mm</t>
  </si>
  <si>
    <t>" otvory pro uchycení lana"</t>
  </si>
  <si>
    <t>(22*2*5)*2</t>
  </si>
  <si>
    <t>(19*2*5)*2</t>
  </si>
  <si>
    <t>(20*2*5)*2</t>
  </si>
  <si>
    <t>(17*2*4)*2</t>
  </si>
  <si>
    <t>441/1*5*2</t>
  </si>
  <si>
    <t>11*2*5*2</t>
  </si>
  <si>
    <t>5*2*5*2</t>
  </si>
  <si>
    <t>14*2*5*2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</si>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</sst>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8" fontId="33" fillId="0" borderId="0" xfId="0" applyNumberFormat="1" applyFont="1" applyAlignment="1">
      <alignment horizontal="righ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1" fillId="0" borderId="31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0" fillId="33" borderId="0" xfId="36" applyFill="1" applyAlignment="1">
      <alignment horizontal="left" vertical="top"/>
    </xf>
    <xf numFmtId="0" fontId="75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6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horizontal="left" vertical="center"/>
      <protection/>
    </xf>
    <xf numFmtId="0" fontId="76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85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BC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86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B858.tmp" descr="C:\KROSplusData\System\Temp\rad1B8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BCB7.tmp" descr="C:\KROSplusData\System\Temp\rad0BC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86FD.tmp" descr="C:\KROSplusData\System\Temp\radD86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1" t="s">
        <v>0</v>
      </c>
      <c r="B1" s="212"/>
      <c r="C1" s="212"/>
      <c r="D1" s="213" t="s">
        <v>1</v>
      </c>
      <c r="E1" s="212"/>
      <c r="F1" s="212"/>
      <c r="G1" s="212"/>
      <c r="H1" s="212"/>
      <c r="I1" s="212"/>
      <c r="J1" s="212"/>
      <c r="K1" s="214" t="s">
        <v>763</v>
      </c>
      <c r="L1" s="214"/>
      <c r="M1" s="214"/>
      <c r="N1" s="214"/>
      <c r="O1" s="214"/>
      <c r="P1" s="214"/>
      <c r="Q1" s="214"/>
      <c r="R1" s="214"/>
      <c r="S1" s="214"/>
      <c r="T1" s="212"/>
      <c r="U1" s="212"/>
      <c r="V1" s="212"/>
      <c r="W1" s="214" t="s">
        <v>764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0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03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76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Q5" s="12"/>
      <c r="BE5" s="172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77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Q6" s="12"/>
      <c r="BE6" s="173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173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173"/>
      <c r="BS8" s="6" t="s">
        <v>26</v>
      </c>
    </row>
    <row r="9" spans="2:71" s="2" customFormat="1" ht="15" customHeight="1">
      <c r="B9" s="10"/>
      <c r="AQ9" s="12"/>
      <c r="BE9" s="173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173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173"/>
      <c r="BS11" s="6" t="s">
        <v>18</v>
      </c>
    </row>
    <row r="12" spans="2:71" s="2" customFormat="1" ht="7.5" customHeight="1">
      <c r="B12" s="10"/>
      <c r="AQ12" s="12"/>
      <c r="BE12" s="173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173"/>
      <c r="BS13" s="6" t="s">
        <v>18</v>
      </c>
    </row>
    <row r="14" spans="2:71" s="2" customFormat="1" ht="15.75" customHeight="1">
      <c r="B14" s="10"/>
      <c r="E14" s="178" t="s">
        <v>33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8" t="s">
        <v>31</v>
      </c>
      <c r="AN14" s="20" t="s">
        <v>33</v>
      </c>
      <c r="AQ14" s="12"/>
      <c r="BE14" s="173"/>
      <c r="BS14" s="6" t="s">
        <v>18</v>
      </c>
    </row>
    <row r="15" spans="2:71" s="2" customFormat="1" ht="7.5" customHeight="1">
      <c r="B15" s="10"/>
      <c r="AQ15" s="12"/>
      <c r="BE15" s="173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 t="s">
        <v>35</v>
      </c>
      <c r="AQ16" s="12"/>
      <c r="BE16" s="173"/>
      <c r="BS16" s="6" t="s">
        <v>3</v>
      </c>
    </row>
    <row r="17" spans="2:71" s="2" customFormat="1" ht="19.5" customHeight="1">
      <c r="B17" s="10"/>
      <c r="E17" s="16" t="s">
        <v>36</v>
      </c>
      <c r="AK17" s="18" t="s">
        <v>31</v>
      </c>
      <c r="AN17" s="16"/>
      <c r="AQ17" s="12"/>
      <c r="BE17" s="173"/>
      <c r="BS17" s="6" t="s">
        <v>37</v>
      </c>
    </row>
    <row r="18" spans="2:71" s="2" customFormat="1" ht="7.5" customHeight="1">
      <c r="B18" s="10"/>
      <c r="AQ18" s="12"/>
      <c r="BE18" s="173"/>
      <c r="BS18" s="6" t="s">
        <v>6</v>
      </c>
    </row>
    <row r="19" spans="2:71" s="2" customFormat="1" ht="15" customHeight="1">
      <c r="B19" s="10"/>
      <c r="D19" s="18" t="s">
        <v>38</v>
      </c>
      <c r="AQ19" s="12"/>
      <c r="BE19" s="173"/>
      <c r="BS19" s="6" t="s">
        <v>6</v>
      </c>
    </row>
    <row r="20" spans="2:71" s="2" customFormat="1" ht="15.75" customHeight="1">
      <c r="B20" s="10"/>
      <c r="E20" s="179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Q20" s="12"/>
      <c r="BE20" s="173"/>
      <c r="BS20" s="6" t="s">
        <v>3</v>
      </c>
    </row>
    <row r="21" spans="2:57" s="2" customFormat="1" ht="7.5" customHeight="1">
      <c r="B21" s="10"/>
      <c r="AQ21" s="12"/>
      <c r="BE21" s="173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73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80">
        <f>ROUND($AG$51,2)</f>
        <v>0</v>
      </c>
      <c r="AL23" s="181"/>
      <c r="AM23" s="181"/>
      <c r="AN23" s="181"/>
      <c r="AO23" s="181"/>
      <c r="AQ23" s="25"/>
      <c r="BE23" s="174"/>
    </row>
    <row r="24" spans="2:57" s="6" customFormat="1" ht="7.5" customHeight="1">
      <c r="B24" s="22"/>
      <c r="AQ24" s="25"/>
      <c r="BE24" s="174"/>
    </row>
    <row r="25" spans="2:57" s="6" customFormat="1" ht="14.25" customHeight="1">
      <c r="B25" s="22"/>
      <c r="L25" s="182" t="s">
        <v>40</v>
      </c>
      <c r="M25" s="174"/>
      <c r="N25" s="174"/>
      <c r="O25" s="174"/>
      <c r="W25" s="182" t="s">
        <v>41</v>
      </c>
      <c r="X25" s="174"/>
      <c r="Y25" s="174"/>
      <c r="Z25" s="174"/>
      <c r="AA25" s="174"/>
      <c r="AB25" s="174"/>
      <c r="AC25" s="174"/>
      <c r="AD25" s="174"/>
      <c r="AE25" s="174"/>
      <c r="AK25" s="182" t="s">
        <v>42</v>
      </c>
      <c r="AL25" s="174"/>
      <c r="AM25" s="174"/>
      <c r="AN25" s="174"/>
      <c r="AO25" s="174"/>
      <c r="AQ25" s="25"/>
      <c r="BE25" s="174"/>
    </row>
    <row r="26" spans="2:57" s="6" customFormat="1" ht="15" customHeight="1">
      <c r="B26" s="27"/>
      <c r="D26" s="28" t="s">
        <v>43</v>
      </c>
      <c r="F26" s="28" t="s">
        <v>44</v>
      </c>
      <c r="L26" s="183">
        <v>0.21</v>
      </c>
      <c r="M26" s="175"/>
      <c r="N26" s="175"/>
      <c r="O26" s="175"/>
      <c r="W26" s="184">
        <f>ROUND($AZ$51,2)</f>
        <v>0</v>
      </c>
      <c r="X26" s="175"/>
      <c r="Y26" s="175"/>
      <c r="Z26" s="175"/>
      <c r="AA26" s="175"/>
      <c r="AB26" s="175"/>
      <c r="AC26" s="175"/>
      <c r="AD26" s="175"/>
      <c r="AE26" s="175"/>
      <c r="AK26" s="184">
        <f>ROUND($AV$51,2)</f>
        <v>0</v>
      </c>
      <c r="AL26" s="175"/>
      <c r="AM26" s="175"/>
      <c r="AN26" s="175"/>
      <c r="AO26" s="175"/>
      <c r="AQ26" s="29"/>
      <c r="BE26" s="175"/>
    </row>
    <row r="27" spans="2:57" s="6" customFormat="1" ht="15" customHeight="1">
      <c r="B27" s="27"/>
      <c r="F27" s="28" t="s">
        <v>45</v>
      </c>
      <c r="L27" s="183">
        <v>0.15</v>
      </c>
      <c r="M27" s="175"/>
      <c r="N27" s="175"/>
      <c r="O27" s="175"/>
      <c r="W27" s="184">
        <f>ROUND($BA$51,2)</f>
        <v>0</v>
      </c>
      <c r="X27" s="175"/>
      <c r="Y27" s="175"/>
      <c r="Z27" s="175"/>
      <c r="AA27" s="175"/>
      <c r="AB27" s="175"/>
      <c r="AC27" s="175"/>
      <c r="AD27" s="175"/>
      <c r="AE27" s="175"/>
      <c r="AK27" s="184">
        <f>ROUND($AW$51,2)</f>
        <v>0</v>
      </c>
      <c r="AL27" s="175"/>
      <c r="AM27" s="175"/>
      <c r="AN27" s="175"/>
      <c r="AO27" s="175"/>
      <c r="AQ27" s="29"/>
      <c r="BE27" s="175"/>
    </row>
    <row r="28" spans="2:57" s="6" customFormat="1" ht="15" customHeight="1" hidden="1">
      <c r="B28" s="27"/>
      <c r="F28" s="28" t="s">
        <v>46</v>
      </c>
      <c r="L28" s="183">
        <v>0.21</v>
      </c>
      <c r="M28" s="175"/>
      <c r="N28" s="175"/>
      <c r="O28" s="175"/>
      <c r="W28" s="184">
        <f>ROUND($BB$51,2)</f>
        <v>0</v>
      </c>
      <c r="X28" s="175"/>
      <c r="Y28" s="175"/>
      <c r="Z28" s="175"/>
      <c r="AA28" s="175"/>
      <c r="AB28" s="175"/>
      <c r="AC28" s="175"/>
      <c r="AD28" s="175"/>
      <c r="AE28" s="175"/>
      <c r="AK28" s="184">
        <v>0</v>
      </c>
      <c r="AL28" s="175"/>
      <c r="AM28" s="175"/>
      <c r="AN28" s="175"/>
      <c r="AO28" s="175"/>
      <c r="AQ28" s="29"/>
      <c r="BE28" s="175"/>
    </row>
    <row r="29" spans="2:57" s="6" customFormat="1" ht="15" customHeight="1" hidden="1">
      <c r="B29" s="27"/>
      <c r="F29" s="28" t="s">
        <v>47</v>
      </c>
      <c r="L29" s="183">
        <v>0.15</v>
      </c>
      <c r="M29" s="175"/>
      <c r="N29" s="175"/>
      <c r="O29" s="175"/>
      <c r="W29" s="184">
        <f>ROUND($BC$51,2)</f>
        <v>0</v>
      </c>
      <c r="X29" s="175"/>
      <c r="Y29" s="175"/>
      <c r="Z29" s="175"/>
      <c r="AA29" s="175"/>
      <c r="AB29" s="175"/>
      <c r="AC29" s="175"/>
      <c r="AD29" s="175"/>
      <c r="AE29" s="175"/>
      <c r="AK29" s="184">
        <v>0</v>
      </c>
      <c r="AL29" s="175"/>
      <c r="AM29" s="175"/>
      <c r="AN29" s="175"/>
      <c r="AO29" s="175"/>
      <c r="AQ29" s="29"/>
      <c r="BE29" s="175"/>
    </row>
    <row r="30" spans="2:57" s="6" customFormat="1" ht="15" customHeight="1" hidden="1">
      <c r="B30" s="27"/>
      <c r="F30" s="28" t="s">
        <v>48</v>
      </c>
      <c r="L30" s="183">
        <v>0</v>
      </c>
      <c r="M30" s="175"/>
      <c r="N30" s="175"/>
      <c r="O30" s="175"/>
      <c r="W30" s="184">
        <f>ROUND($BD$51,2)</f>
        <v>0</v>
      </c>
      <c r="X30" s="175"/>
      <c r="Y30" s="175"/>
      <c r="Z30" s="175"/>
      <c r="AA30" s="175"/>
      <c r="AB30" s="175"/>
      <c r="AC30" s="175"/>
      <c r="AD30" s="175"/>
      <c r="AE30" s="175"/>
      <c r="AK30" s="184">
        <v>0</v>
      </c>
      <c r="AL30" s="175"/>
      <c r="AM30" s="175"/>
      <c r="AN30" s="175"/>
      <c r="AO30" s="175"/>
      <c r="AQ30" s="29"/>
      <c r="BE30" s="175"/>
    </row>
    <row r="31" spans="2:57" s="6" customFormat="1" ht="7.5" customHeight="1">
      <c r="B31" s="22"/>
      <c r="AQ31" s="25"/>
      <c r="BE31" s="174"/>
    </row>
    <row r="32" spans="2:57" s="6" customFormat="1" ht="27" customHeight="1">
      <c r="B32" s="22"/>
      <c r="C32" s="30"/>
      <c r="D32" s="31" t="s">
        <v>49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50</v>
      </c>
      <c r="U32" s="32"/>
      <c r="V32" s="32"/>
      <c r="W32" s="32"/>
      <c r="X32" s="185" t="s">
        <v>51</v>
      </c>
      <c r="Y32" s="186"/>
      <c r="Z32" s="186"/>
      <c r="AA32" s="186"/>
      <c r="AB32" s="186"/>
      <c r="AC32" s="32"/>
      <c r="AD32" s="32"/>
      <c r="AE32" s="32"/>
      <c r="AF32" s="32"/>
      <c r="AG32" s="32"/>
      <c r="AH32" s="32"/>
      <c r="AI32" s="32"/>
      <c r="AJ32" s="32"/>
      <c r="AK32" s="187">
        <f>SUM($AK$23:$AK$30)</f>
        <v>0</v>
      </c>
      <c r="AL32" s="186"/>
      <c r="AM32" s="186"/>
      <c r="AN32" s="186"/>
      <c r="AO32" s="188"/>
      <c r="AP32" s="30"/>
      <c r="AQ32" s="35"/>
      <c r="BE32" s="174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O-2015-214</v>
      </c>
      <c r="AR41" s="41"/>
    </row>
    <row r="42" spans="2:44" s="42" customFormat="1" ht="37.5" customHeight="1">
      <c r="B42" s="43"/>
      <c r="C42" s="42" t="s">
        <v>16</v>
      </c>
      <c r="L42" s="189" t="str">
        <f>$K$6</f>
        <v>PD Falkeštejn zpřístupnění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Jetřichovice -Falkenštějn</v>
      </c>
      <c r="AI44" s="18" t="s">
        <v>24</v>
      </c>
      <c r="AM44" s="190" t="str">
        <f>IF($AN$8="","",$AN$8)</f>
        <v>30.10.2015</v>
      </c>
      <c r="AN44" s="174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ČR - Správa Národního parku České Švýcarsko</v>
      </c>
      <c r="AI46" s="18" t="s">
        <v>34</v>
      </c>
      <c r="AM46" s="176" t="str">
        <f>IF($E$17="","",$E$17)</f>
        <v>Severní stavební a.s., Masarykova 633, Ústí nad  L</v>
      </c>
      <c r="AN46" s="174"/>
      <c r="AO46" s="174"/>
      <c r="AP46" s="174"/>
      <c r="AR46" s="22"/>
      <c r="AS46" s="191" t="s">
        <v>53</v>
      </c>
      <c r="AT46" s="192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93"/>
      <c r="AT47" s="174"/>
      <c r="BD47" s="49"/>
    </row>
    <row r="48" spans="2:56" s="6" customFormat="1" ht="12" customHeight="1">
      <c r="B48" s="22"/>
      <c r="AR48" s="22"/>
      <c r="AS48" s="193"/>
      <c r="AT48" s="174"/>
      <c r="BD48" s="49"/>
    </row>
    <row r="49" spans="2:57" s="6" customFormat="1" ht="30" customHeight="1">
      <c r="B49" s="22"/>
      <c r="C49" s="194" t="s">
        <v>54</v>
      </c>
      <c r="D49" s="186"/>
      <c r="E49" s="186"/>
      <c r="F49" s="186"/>
      <c r="G49" s="186"/>
      <c r="H49" s="32"/>
      <c r="I49" s="195" t="s">
        <v>55</v>
      </c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96" t="s">
        <v>56</v>
      </c>
      <c r="AH49" s="186"/>
      <c r="AI49" s="186"/>
      <c r="AJ49" s="186"/>
      <c r="AK49" s="186"/>
      <c r="AL49" s="186"/>
      <c r="AM49" s="186"/>
      <c r="AN49" s="195" t="s">
        <v>57</v>
      </c>
      <c r="AO49" s="186"/>
      <c r="AP49" s="186"/>
      <c r="AQ49" s="50" t="s">
        <v>58</v>
      </c>
      <c r="AR49" s="22"/>
      <c r="AS49" s="51" t="s">
        <v>59</v>
      </c>
      <c r="AT49" s="52" t="s">
        <v>60</v>
      </c>
      <c r="AU49" s="52" t="s">
        <v>61</v>
      </c>
      <c r="AV49" s="52" t="s">
        <v>62</v>
      </c>
      <c r="AW49" s="52" t="s">
        <v>63</v>
      </c>
      <c r="AX49" s="52" t="s">
        <v>64</v>
      </c>
      <c r="AY49" s="52" t="s">
        <v>65</v>
      </c>
      <c r="AZ49" s="52" t="s">
        <v>66</v>
      </c>
      <c r="BA49" s="52" t="s">
        <v>67</v>
      </c>
      <c r="BB49" s="52" t="s">
        <v>68</v>
      </c>
      <c r="BC49" s="52" t="s">
        <v>69</v>
      </c>
      <c r="BD49" s="53" t="s">
        <v>70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01">
        <f>ROUND(SUM($AG$52:$AG$53),2)</f>
        <v>0</v>
      </c>
      <c r="AH51" s="202"/>
      <c r="AI51" s="202"/>
      <c r="AJ51" s="202"/>
      <c r="AK51" s="202"/>
      <c r="AL51" s="202"/>
      <c r="AM51" s="202"/>
      <c r="AN51" s="201">
        <f>SUM($AG$51,$AT$51)</f>
        <v>0</v>
      </c>
      <c r="AO51" s="202"/>
      <c r="AP51" s="202"/>
      <c r="AQ51" s="58"/>
      <c r="AR51" s="43"/>
      <c r="AS51" s="59">
        <f>ROUND(SUM($AS$52:$AS$53),2)</f>
        <v>0</v>
      </c>
      <c r="AT51" s="60">
        <f>ROUND(SUM($AV$51:$AW$51),2)</f>
        <v>0</v>
      </c>
      <c r="AU51" s="61">
        <f>ROUND(SUM($AU$52:$AU$53),5)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ROUND(SUM($AZ$52:$AZ$53),2)</f>
        <v>0</v>
      </c>
      <c r="BA51" s="60">
        <f>ROUND(SUM($BA$52:$BA$53),2)</f>
        <v>0</v>
      </c>
      <c r="BB51" s="60">
        <f>ROUND(SUM($BB$52:$BB$53),2)</f>
        <v>0</v>
      </c>
      <c r="BC51" s="60">
        <f>ROUND(SUM($BC$52:$BC$53),2)</f>
        <v>0</v>
      </c>
      <c r="BD51" s="62">
        <f>ROUND(SUM($BD$52:$BD$53),2)</f>
        <v>0</v>
      </c>
      <c r="BS51" s="42" t="s">
        <v>72</v>
      </c>
      <c r="BT51" s="42" t="s">
        <v>73</v>
      </c>
      <c r="BU51" s="63" t="s">
        <v>74</v>
      </c>
      <c r="BV51" s="42" t="s">
        <v>75</v>
      </c>
      <c r="BW51" s="42" t="s">
        <v>4</v>
      </c>
      <c r="BX51" s="42" t="s">
        <v>76</v>
      </c>
    </row>
    <row r="52" spans="1:91" s="64" customFormat="1" ht="28.5" customHeight="1">
      <c r="A52" s="207" t="s">
        <v>765</v>
      </c>
      <c r="B52" s="65"/>
      <c r="C52" s="66"/>
      <c r="D52" s="199" t="s">
        <v>77</v>
      </c>
      <c r="E52" s="200"/>
      <c r="F52" s="200"/>
      <c r="G52" s="200"/>
      <c r="H52" s="200"/>
      <c r="I52" s="66"/>
      <c r="J52" s="199" t="s">
        <v>78</v>
      </c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197">
        <f>'00 - VON'!$J$27</f>
        <v>0</v>
      </c>
      <c r="AH52" s="198"/>
      <c r="AI52" s="198"/>
      <c r="AJ52" s="198"/>
      <c r="AK52" s="198"/>
      <c r="AL52" s="198"/>
      <c r="AM52" s="198"/>
      <c r="AN52" s="197">
        <f>SUM($AG$52,$AT$52)</f>
        <v>0</v>
      </c>
      <c r="AO52" s="198"/>
      <c r="AP52" s="198"/>
      <c r="AQ52" s="67" t="s">
        <v>79</v>
      </c>
      <c r="AR52" s="65"/>
      <c r="AS52" s="68">
        <v>0</v>
      </c>
      <c r="AT52" s="69">
        <f>ROUND(SUM($AV$52:$AW$52),2)</f>
        <v>0</v>
      </c>
      <c r="AU52" s="70">
        <f>'00 - VON'!$P$83</f>
        <v>0</v>
      </c>
      <c r="AV52" s="69">
        <f>'00 - VON'!$J$30</f>
        <v>0</v>
      </c>
      <c r="AW52" s="69">
        <f>'00 - VON'!$J$31</f>
        <v>0</v>
      </c>
      <c r="AX52" s="69">
        <f>'00 - VON'!$J$32</f>
        <v>0</v>
      </c>
      <c r="AY52" s="69">
        <f>'00 - VON'!$J$33</f>
        <v>0</v>
      </c>
      <c r="AZ52" s="69">
        <f>'00 - VON'!$F$30</f>
        <v>0</v>
      </c>
      <c r="BA52" s="69">
        <f>'00 - VON'!$F$31</f>
        <v>0</v>
      </c>
      <c r="BB52" s="69">
        <f>'00 - VON'!$F$32</f>
        <v>0</v>
      </c>
      <c r="BC52" s="69">
        <f>'00 - VON'!$F$33</f>
        <v>0</v>
      </c>
      <c r="BD52" s="71">
        <f>'00 - VON'!$F$34</f>
        <v>0</v>
      </c>
      <c r="BT52" s="64" t="s">
        <v>21</v>
      </c>
      <c r="BV52" s="64" t="s">
        <v>75</v>
      </c>
      <c r="BW52" s="64" t="s">
        <v>80</v>
      </c>
      <c r="BX52" s="64" t="s">
        <v>4</v>
      </c>
      <c r="CM52" s="64" t="s">
        <v>81</v>
      </c>
    </row>
    <row r="53" spans="1:91" s="64" customFormat="1" ht="28.5" customHeight="1">
      <c r="A53" s="207" t="s">
        <v>765</v>
      </c>
      <c r="B53" s="65"/>
      <c r="C53" s="66"/>
      <c r="D53" s="199" t="s">
        <v>82</v>
      </c>
      <c r="E53" s="200"/>
      <c r="F53" s="200"/>
      <c r="G53" s="200"/>
      <c r="H53" s="200"/>
      <c r="I53" s="66"/>
      <c r="J53" s="199" t="s">
        <v>83</v>
      </c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197">
        <f>'01 - Zpřístupnění - stave...'!$J$27</f>
        <v>0</v>
      </c>
      <c r="AH53" s="198"/>
      <c r="AI53" s="198"/>
      <c r="AJ53" s="198"/>
      <c r="AK53" s="198"/>
      <c r="AL53" s="198"/>
      <c r="AM53" s="198"/>
      <c r="AN53" s="197">
        <f>SUM($AG$53,$AT$53)</f>
        <v>0</v>
      </c>
      <c r="AO53" s="198"/>
      <c r="AP53" s="198"/>
      <c r="AQ53" s="67" t="s">
        <v>79</v>
      </c>
      <c r="AR53" s="65"/>
      <c r="AS53" s="72">
        <v>0</v>
      </c>
      <c r="AT53" s="73">
        <f>ROUND(SUM($AV$53:$AW$53),2)</f>
        <v>0</v>
      </c>
      <c r="AU53" s="74">
        <f>'01 - Zpřístupnění - stave...'!$P$90</f>
        <v>0</v>
      </c>
      <c r="AV53" s="73">
        <f>'01 - Zpřístupnění - stave...'!$J$30</f>
        <v>0</v>
      </c>
      <c r="AW53" s="73">
        <f>'01 - Zpřístupnění - stave...'!$J$31</f>
        <v>0</v>
      </c>
      <c r="AX53" s="73">
        <f>'01 - Zpřístupnění - stave...'!$J$32</f>
        <v>0</v>
      </c>
      <c r="AY53" s="73">
        <f>'01 - Zpřístupnění - stave...'!$J$33</f>
        <v>0</v>
      </c>
      <c r="AZ53" s="73">
        <f>'01 - Zpřístupnění - stave...'!$F$30</f>
        <v>0</v>
      </c>
      <c r="BA53" s="73">
        <f>'01 - Zpřístupnění - stave...'!$F$31</f>
        <v>0</v>
      </c>
      <c r="BB53" s="73">
        <f>'01 - Zpřístupnění - stave...'!$F$32</f>
        <v>0</v>
      </c>
      <c r="BC53" s="73">
        <f>'01 - Zpřístupnění - stave...'!$F$33</f>
        <v>0</v>
      </c>
      <c r="BD53" s="75">
        <f>'01 - Zpřístupnění - stave...'!$F$34</f>
        <v>0</v>
      </c>
      <c r="BT53" s="64" t="s">
        <v>21</v>
      </c>
      <c r="BV53" s="64" t="s">
        <v>75</v>
      </c>
      <c r="BW53" s="64" t="s">
        <v>84</v>
      </c>
      <c r="BX53" s="64" t="s">
        <v>4</v>
      </c>
      <c r="CM53" s="64" t="s">
        <v>81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VON'!C2" tooltip="00 - VON" display="/"/>
    <hyperlink ref="A53" location="'01 - Zpřístupnění - stave...'!C2" tooltip="01 - Zpřístupnění - stave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766</v>
      </c>
      <c r="G1" s="215" t="s">
        <v>767</v>
      </c>
      <c r="H1" s="215"/>
      <c r="I1" s="209"/>
      <c r="J1" s="210" t="s">
        <v>768</v>
      </c>
      <c r="K1" s="208" t="s">
        <v>85</v>
      </c>
      <c r="L1" s="210" t="s">
        <v>769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03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81</v>
      </c>
    </row>
    <row r="4" spans="2:46" s="2" customFormat="1" ht="37.5" customHeight="1">
      <c r="B4" s="10"/>
      <c r="D4" s="11" t="s">
        <v>86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04" t="str">
        <f>'Rekapitulace stavby'!$K$6</f>
        <v>PD Falkeštejn zpřístupnění</v>
      </c>
      <c r="F7" s="173"/>
      <c r="G7" s="173"/>
      <c r="H7" s="173"/>
      <c r="K7" s="12"/>
    </row>
    <row r="8" spans="2:11" s="6" customFormat="1" ht="15.75" customHeight="1">
      <c r="B8" s="22"/>
      <c r="D8" s="18" t="s">
        <v>87</v>
      </c>
      <c r="K8" s="25"/>
    </row>
    <row r="9" spans="2:11" s="6" customFormat="1" ht="37.5" customHeight="1">
      <c r="B9" s="22"/>
      <c r="E9" s="189" t="s">
        <v>88</v>
      </c>
      <c r="F9" s="174"/>
      <c r="G9" s="174"/>
      <c r="H9" s="174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30.10.2015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 t="s">
        <v>35</v>
      </c>
      <c r="K20" s="25"/>
    </row>
    <row r="21" spans="2:11" s="6" customFormat="1" ht="18.75" customHeight="1">
      <c r="B21" s="22"/>
      <c r="E21" s="16" t="s">
        <v>36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6" customFormat="1" ht="15.75" customHeight="1">
      <c r="B24" s="77"/>
      <c r="E24" s="179"/>
      <c r="F24" s="205"/>
      <c r="G24" s="205"/>
      <c r="H24" s="205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39</v>
      </c>
      <c r="J27" s="57">
        <f>ROUND($J$83,2)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</row>
    <row r="30" spans="2:11" s="6" customFormat="1" ht="15" customHeight="1">
      <c r="B30" s="22"/>
      <c r="D30" s="28" t="s">
        <v>43</v>
      </c>
      <c r="E30" s="28" t="s">
        <v>44</v>
      </c>
      <c r="F30" s="81">
        <f>ROUND(SUM($BE$83:$BE$104),2)</f>
        <v>0</v>
      </c>
      <c r="I30" s="82">
        <v>0.21</v>
      </c>
      <c r="J30" s="81">
        <f>ROUND(ROUND((SUM($BE$83:$BE$104)),2)*$I$30,2)</f>
        <v>0</v>
      </c>
      <c r="K30" s="25"/>
    </row>
    <row r="31" spans="2:11" s="6" customFormat="1" ht="15" customHeight="1">
      <c r="B31" s="22"/>
      <c r="E31" s="28" t="s">
        <v>45</v>
      </c>
      <c r="F31" s="81">
        <f>ROUND(SUM($BF$83:$BF$104),2)</f>
        <v>0</v>
      </c>
      <c r="I31" s="82">
        <v>0.15</v>
      </c>
      <c r="J31" s="81">
        <f>ROUND(ROUND((SUM($BF$83:$BF$104)),2)*$I$31,2)</f>
        <v>0</v>
      </c>
      <c r="K31" s="25"/>
    </row>
    <row r="32" spans="2:11" s="6" customFormat="1" ht="15" customHeight="1" hidden="1">
      <c r="B32" s="22"/>
      <c r="E32" s="28" t="s">
        <v>46</v>
      </c>
      <c r="F32" s="81">
        <f>ROUND(SUM($BG$83:$BG$104),2)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47</v>
      </c>
      <c r="F33" s="81">
        <f>ROUND(SUM($BH$83:$BH$104),2)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48</v>
      </c>
      <c r="F34" s="81">
        <f>ROUND(SUM($BI$83:$BI$104),2)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49</v>
      </c>
      <c r="E36" s="32"/>
      <c r="F36" s="32"/>
      <c r="G36" s="83" t="s">
        <v>50</v>
      </c>
      <c r="H36" s="33" t="s">
        <v>51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89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04" t="str">
        <f>$E$7</f>
        <v>PD Falkeštejn zpřístupnění</v>
      </c>
      <c r="F45" s="174"/>
      <c r="G45" s="174"/>
      <c r="H45" s="174"/>
      <c r="K45" s="25"/>
    </row>
    <row r="46" spans="2:11" s="6" customFormat="1" ht="15" customHeight="1">
      <c r="B46" s="22"/>
      <c r="C46" s="18" t="s">
        <v>87</v>
      </c>
      <c r="K46" s="25"/>
    </row>
    <row r="47" spans="2:11" s="6" customFormat="1" ht="19.5" customHeight="1">
      <c r="B47" s="22"/>
      <c r="E47" s="189" t="str">
        <f>$E$9</f>
        <v>00 - VON</v>
      </c>
      <c r="F47" s="174"/>
      <c r="G47" s="174"/>
      <c r="H47" s="174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Jetřichovice -Falkenštějn</v>
      </c>
      <c r="I49" s="18" t="s">
        <v>24</v>
      </c>
      <c r="J49" s="45" t="str">
        <f>IF($J$12="","",$J$12)</f>
        <v>30.10.2015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ČR - Správa Národního parku České Švýcarsko</v>
      </c>
      <c r="I51" s="18" t="s">
        <v>34</v>
      </c>
      <c r="J51" s="16" t="str">
        <f>$E$21</f>
        <v>Severní stavební a.s., Masarykova 633, Ústí nad  L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90</v>
      </c>
      <c r="D54" s="30"/>
      <c r="E54" s="30"/>
      <c r="F54" s="30"/>
      <c r="G54" s="30"/>
      <c r="H54" s="30"/>
      <c r="I54" s="30"/>
      <c r="J54" s="87" t="s">
        <v>91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92</v>
      </c>
      <c r="J56" s="57">
        <f>$J$83</f>
        <v>0</v>
      </c>
      <c r="K56" s="25"/>
      <c r="AU56" s="6" t="s">
        <v>93</v>
      </c>
    </row>
    <row r="57" spans="2:11" s="63" customFormat="1" ht="25.5" customHeight="1">
      <c r="B57" s="88"/>
      <c r="D57" s="89" t="s">
        <v>94</v>
      </c>
      <c r="E57" s="89"/>
      <c r="F57" s="89"/>
      <c r="G57" s="89"/>
      <c r="H57" s="89"/>
      <c r="I57" s="89"/>
      <c r="J57" s="90">
        <f>$J$84</f>
        <v>0</v>
      </c>
      <c r="K57" s="91"/>
    </row>
    <row r="58" spans="2:11" s="92" customFormat="1" ht="21" customHeight="1">
      <c r="B58" s="93"/>
      <c r="D58" s="94" t="s">
        <v>95</v>
      </c>
      <c r="E58" s="94"/>
      <c r="F58" s="94"/>
      <c r="G58" s="94"/>
      <c r="H58" s="94"/>
      <c r="I58" s="94"/>
      <c r="J58" s="95">
        <f>$J$85</f>
        <v>0</v>
      </c>
      <c r="K58" s="96"/>
    </row>
    <row r="59" spans="2:11" s="92" customFormat="1" ht="21" customHeight="1">
      <c r="B59" s="93"/>
      <c r="D59" s="94" t="s">
        <v>96</v>
      </c>
      <c r="E59" s="94"/>
      <c r="F59" s="94"/>
      <c r="G59" s="94"/>
      <c r="H59" s="94"/>
      <c r="I59" s="94"/>
      <c r="J59" s="95">
        <f>$J$88</f>
        <v>0</v>
      </c>
      <c r="K59" s="96"/>
    </row>
    <row r="60" spans="2:11" s="92" customFormat="1" ht="21" customHeight="1">
      <c r="B60" s="93"/>
      <c r="D60" s="94" t="s">
        <v>97</v>
      </c>
      <c r="E60" s="94"/>
      <c r="F60" s="94"/>
      <c r="G60" s="94"/>
      <c r="H60" s="94"/>
      <c r="I60" s="94"/>
      <c r="J60" s="95">
        <f>$J$91</f>
        <v>0</v>
      </c>
      <c r="K60" s="96"/>
    </row>
    <row r="61" spans="2:11" s="92" customFormat="1" ht="21" customHeight="1">
      <c r="B61" s="93"/>
      <c r="D61" s="94" t="s">
        <v>98</v>
      </c>
      <c r="E61" s="94"/>
      <c r="F61" s="94"/>
      <c r="G61" s="94"/>
      <c r="H61" s="94"/>
      <c r="I61" s="94"/>
      <c r="J61" s="95">
        <f>$J$94</f>
        <v>0</v>
      </c>
      <c r="K61" s="96"/>
    </row>
    <row r="62" spans="2:11" s="92" customFormat="1" ht="21" customHeight="1">
      <c r="B62" s="93"/>
      <c r="D62" s="94" t="s">
        <v>99</v>
      </c>
      <c r="E62" s="94"/>
      <c r="F62" s="94"/>
      <c r="G62" s="94"/>
      <c r="H62" s="94"/>
      <c r="I62" s="94"/>
      <c r="J62" s="95">
        <f>$J$97</f>
        <v>0</v>
      </c>
      <c r="K62" s="96"/>
    </row>
    <row r="63" spans="2:11" s="92" customFormat="1" ht="21" customHeight="1">
      <c r="B63" s="93"/>
      <c r="D63" s="94" t="s">
        <v>100</v>
      </c>
      <c r="E63" s="94"/>
      <c r="F63" s="94"/>
      <c r="G63" s="94"/>
      <c r="H63" s="94"/>
      <c r="I63" s="94"/>
      <c r="J63" s="95">
        <f>$J$102</f>
        <v>0</v>
      </c>
      <c r="K63" s="96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101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16</v>
      </c>
      <c r="L72" s="22"/>
    </row>
    <row r="73" spans="2:12" s="6" customFormat="1" ht="16.5" customHeight="1">
      <c r="B73" s="22"/>
      <c r="E73" s="204" t="str">
        <f>$E$7</f>
        <v>PD Falkeštejn zpřístupnění</v>
      </c>
      <c r="F73" s="174"/>
      <c r="G73" s="174"/>
      <c r="H73" s="174"/>
      <c r="L73" s="22"/>
    </row>
    <row r="74" spans="2:12" s="6" customFormat="1" ht="15" customHeight="1">
      <c r="B74" s="22"/>
      <c r="C74" s="18" t="s">
        <v>87</v>
      </c>
      <c r="L74" s="22"/>
    </row>
    <row r="75" spans="2:12" s="6" customFormat="1" ht="19.5" customHeight="1">
      <c r="B75" s="22"/>
      <c r="E75" s="189" t="str">
        <f>$E$9</f>
        <v>00 - VON</v>
      </c>
      <c r="F75" s="174"/>
      <c r="G75" s="174"/>
      <c r="H75" s="174"/>
      <c r="L75" s="22"/>
    </row>
    <row r="76" spans="2:12" s="6" customFormat="1" ht="7.5" customHeight="1">
      <c r="B76" s="22"/>
      <c r="L76" s="22"/>
    </row>
    <row r="77" spans="2:12" s="6" customFormat="1" ht="18.75" customHeight="1">
      <c r="B77" s="22"/>
      <c r="C77" s="18" t="s">
        <v>22</v>
      </c>
      <c r="F77" s="16" t="str">
        <f>$F$12</f>
        <v>Jetřichovice -Falkenštějn</v>
      </c>
      <c r="I77" s="18" t="s">
        <v>24</v>
      </c>
      <c r="J77" s="45" t="str">
        <f>IF($J$12="","",$J$12)</f>
        <v>30.10.2015</v>
      </c>
      <c r="L77" s="22"/>
    </row>
    <row r="78" spans="2:12" s="6" customFormat="1" ht="7.5" customHeight="1">
      <c r="B78" s="22"/>
      <c r="L78" s="22"/>
    </row>
    <row r="79" spans="2:12" s="6" customFormat="1" ht="15.75" customHeight="1">
      <c r="B79" s="22"/>
      <c r="C79" s="18" t="s">
        <v>28</v>
      </c>
      <c r="F79" s="16" t="str">
        <f>$E$15</f>
        <v>ČR - Správa Národního parku České Švýcarsko</v>
      </c>
      <c r="I79" s="18" t="s">
        <v>34</v>
      </c>
      <c r="J79" s="16" t="str">
        <f>$E$21</f>
        <v>Severní stavební a.s., Masarykova 633, Ústí nad  L</v>
      </c>
      <c r="L79" s="22"/>
    </row>
    <row r="80" spans="2:12" s="6" customFormat="1" ht="15" customHeight="1">
      <c r="B80" s="22"/>
      <c r="C80" s="18" t="s">
        <v>32</v>
      </c>
      <c r="F80" s="16">
        <f>IF($E$18="","",$E$18)</f>
      </c>
      <c r="L80" s="22"/>
    </row>
    <row r="81" spans="2:12" s="6" customFormat="1" ht="11.25" customHeight="1">
      <c r="B81" s="22"/>
      <c r="L81" s="22"/>
    </row>
    <row r="82" spans="2:20" s="97" customFormat="1" ht="30" customHeight="1">
      <c r="B82" s="98"/>
      <c r="C82" s="99" t="s">
        <v>102</v>
      </c>
      <c r="D82" s="100" t="s">
        <v>58</v>
      </c>
      <c r="E82" s="100" t="s">
        <v>54</v>
      </c>
      <c r="F82" s="100" t="s">
        <v>103</v>
      </c>
      <c r="G82" s="100" t="s">
        <v>104</v>
      </c>
      <c r="H82" s="100" t="s">
        <v>105</v>
      </c>
      <c r="I82" s="100" t="s">
        <v>106</v>
      </c>
      <c r="J82" s="100" t="s">
        <v>107</v>
      </c>
      <c r="K82" s="101" t="s">
        <v>108</v>
      </c>
      <c r="L82" s="98"/>
      <c r="M82" s="51" t="s">
        <v>109</v>
      </c>
      <c r="N82" s="52" t="s">
        <v>43</v>
      </c>
      <c r="O82" s="52" t="s">
        <v>110</v>
      </c>
      <c r="P82" s="52" t="s">
        <v>111</v>
      </c>
      <c r="Q82" s="52" t="s">
        <v>112</v>
      </c>
      <c r="R82" s="52" t="s">
        <v>113</v>
      </c>
      <c r="S82" s="52" t="s">
        <v>114</v>
      </c>
      <c r="T82" s="53" t="s">
        <v>115</v>
      </c>
    </row>
    <row r="83" spans="2:63" s="6" customFormat="1" ht="30" customHeight="1">
      <c r="B83" s="22"/>
      <c r="C83" s="56" t="s">
        <v>92</v>
      </c>
      <c r="J83" s="102">
        <f>$BK$83</f>
        <v>0</v>
      </c>
      <c r="L83" s="22"/>
      <c r="M83" s="55"/>
      <c r="N83" s="46"/>
      <c r="O83" s="46"/>
      <c r="P83" s="103">
        <f>$P$84</f>
        <v>0</v>
      </c>
      <c r="Q83" s="46"/>
      <c r="R83" s="103">
        <f>$R$84</f>
        <v>0</v>
      </c>
      <c r="S83" s="46"/>
      <c r="T83" s="104">
        <f>$T$84</f>
        <v>0</v>
      </c>
      <c r="AT83" s="6" t="s">
        <v>72</v>
      </c>
      <c r="AU83" s="6" t="s">
        <v>93</v>
      </c>
      <c r="BK83" s="105">
        <f>$BK$84</f>
        <v>0</v>
      </c>
    </row>
    <row r="84" spans="2:63" s="106" customFormat="1" ht="37.5" customHeight="1">
      <c r="B84" s="107"/>
      <c r="D84" s="108" t="s">
        <v>72</v>
      </c>
      <c r="E84" s="109" t="s">
        <v>116</v>
      </c>
      <c r="F84" s="109" t="s">
        <v>117</v>
      </c>
      <c r="J84" s="110">
        <f>$BK$84</f>
        <v>0</v>
      </c>
      <c r="L84" s="107"/>
      <c r="M84" s="111"/>
      <c r="P84" s="112">
        <f>$P$85+$P$88+$P$91+$P$94+$P$97+$P$102</f>
        <v>0</v>
      </c>
      <c r="R84" s="112">
        <f>$R$85+$R$88+$R$91+$R$94+$R$97+$R$102</f>
        <v>0</v>
      </c>
      <c r="T84" s="113">
        <f>$T$85+$T$88+$T$91+$T$94+$T$97+$T$102</f>
        <v>0</v>
      </c>
      <c r="AR84" s="108" t="s">
        <v>118</v>
      </c>
      <c r="AT84" s="108" t="s">
        <v>72</v>
      </c>
      <c r="AU84" s="108" t="s">
        <v>73</v>
      </c>
      <c r="AY84" s="108" t="s">
        <v>119</v>
      </c>
      <c r="BK84" s="114">
        <f>$BK$85+$BK$88+$BK$91+$BK$94+$BK$97+$BK$102</f>
        <v>0</v>
      </c>
    </row>
    <row r="85" spans="2:63" s="106" customFormat="1" ht="21" customHeight="1">
      <c r="B85" s="107"/>
      <c r="D85" s="108" t="s">
        <v>72</v>
      </c>
      <c r="E85" s="115" t="s">
        <v>120</v>
      </c>
      <c r="F85" s="115" t="s">
        <v>121</v>
      </c>
      <c r="J85" s="116">
        <f>$BK$85</f>
        <v>0</v>
      </c>
      <c r="L85" s="107"/>
      <c r="M85" s="111"/>
      <c r="P85" s="112">
        <f>SUM($P$86:$P$87)</f>
        <v>0</v>
      </c>
      <c r="R85" s="112">
        <f>SUM($R$86:$R$87)</f>
        <v>0</v>
      </c>
      <c r="T85" s="113">
        <f>SUM($T$86:$T$87)</f>
        <v>0</v>
      </c>
      <c r="AR85" s="108" t="s">
        <v>118</v>
      </c>
      <c r="AT85" s="108" t="s">
        <v>72</v>
      </c>
      <c r="AU85" s="108" t="s">
        <v>21</v>
      </c>
      <c r="AY85" s="108" t="s">
        <v>119</v>
      </c>
      <c r="BK85" s="114">
        <f>SUM($BK$86:$BK$87)</f>
        <v>0</v>
      </c>
    </row>
    <row r="86" spans="2:65" s="6" customFormat="1" ht="15.75" customHeight="1">
      <c r="B86" s="22"/>
      <c r="C86" s="117" t="s">
        <v>21</v>
      </c>
      <c r="D86" s="117" t="s">
        <v>122</v>
      </c>
      <c r="E86" s="118" t="s">
        <v>123</v>
      </c>
      <c r="F86" s="119" t="s">
        <v>121</v>
      </c>
      <c r="G86" s="120" t="s">
        <v>124</v>
      </c>
      <c r="H86" s="121">
        <v>1</v>
      </c>
      <c r="I86" s="122"/>
      <c r="J86" s="123">
        <f>ROUND($I$86*$H$86,2)</f>
        <v>0</v>
      </c>
      <c r="K86" s="119" t="s">
        <v>125</v>
      </c>
      <c r="L86" s="22"/>
      <c r="M86" s="124"/>
      <c r="N86" s="125" t="s">
        <v>44</v>
      </c>
      <c r="P86" s="126">
        <f>$O$86*$H$86</f>
        <v>0</v>
      </c>
      <c r="Q86" s="126">
        <v>0</v>
      </c>
      <c r="R86" s="126">
        <f>$Q$86*$H$86</f>
        <v>0</v>
      </c>
      <c r="S86" s="126">
        <v>0</v>
      </c>
      <c r="T86" s="127">
        <f>$S$86*$H$86</f>
        <v>0</v>
      </c>
      <c r="AR86" s="76" t="s">
        <v>126</v>
      </c>
      <c r="AT86" s="76" t="s">
        <v>122</v>
      </c>
      <c r="AU86" s="76" t="s">
        <v>81</v>
      </c>
      <c r="AY86" s="6" t="s">
        <v>119</v>
      </c>
      <c r="BE86" s="128">
        <f>IF($N$86="základní",$J$86,0)</f>
        <v>0</v>
      </c>
      <c r="BF86" s="128">
        <f>IF($N$86="snížená",$J$86,0)</f>
        <v>0</v>
      </c>
      <c r="BG86" s="128">
        <f>IF($N$86="zákl. přenesená",$J$86,0)</f>
        <v>0</v>
      </c>
      <c r="BH86" s="128">
        <f>IF($N$86="sníž. přenesená",$J$86,0)</f>
        <v>0</v>
      </c>
      <c r="BI86" s="128">
        <f>IF($N$86="nulová",$J$86,0)</f>
        <v>0</v>
      </c>
      <c r="BJ86" s="76" t="s">
        <v>21</v>
      </c>
      <c r="BK86" s="128">
        <f>ROUND($I$86*$H$86,2)</f>
        <v>0</v>
      </c>
      <c r="BL86" s="76" t="s">
        <v>126</v>
      </c>
      <c r="BM86" s="76" t="s">
        <v>127</v>
      </c>
    </row>
    <row r="87" spans="2:47" s="6" customFormat="1" ht="16.5" customHeight="1">
      <c r="B87" s="22"/>
      <c r="D87" s="129" t="s">
        <v>128</v>
      </c>
      <c r="F87" s="130" t="s">
        <v>129</v>
      </c>
      <c r="L87" s="22"/>
      <c r="M87" s="48"/>
      <c r="T87" s="49"/>
      <c r="AT87" s="6" t="s">
        <v>128</v>
      </c>
      <c r="AU87" s="6" t="s">
        <v>81</v>
      </c>
    </row>
    <row r="88" spans="2:63" s="106" customFormat="1" ht="30.75" customHeight="1">
      <c r="B88" s="107"/>
      <c r="D88" s="108" t="s">
        <v>72</v>
      </c>
      <c r="E88" s="115" t="s">
        <v>130</v>
      </c>
      <c r="F88" s="115" t="s">
        <v>131</v>
      </c>
      <c r="J88" s="116">
        <f>$BK$88</f>
        <v>0</v>
      </c>
      <c r="L88" s="107"/>
      <c r="M88" s="111"/>
      <c r="P88" s="112">
        <f>SUM($P$89:$P$90)</f>
        <v>0</v>
      </c>
      <c r="R88" s="112">
        <f>SUM($R$89:$R$90)</f>
        <v>0</v>
      </c>
      <c r="T88" s="113">
        <f>SUM($T$89:$T$90)</f>
        <v>0</v>
      </c>
      <c r="AR88" s="108" t="s">
        <v>118</v>
      </c>
      <c r="AT88" s="108" t="s">
        <v>72</v>
      </c>
      <c r="AU88" s="108" t="s">
        <v>21</v>
      </c>
      <c r="AY88" s="108" t="s">
        <v>119</v>
      </c>
      <c r="BK88" s="114">
        <f>SUM($BK$89:$BK$90)</f>
        <v>0</v>
      </c>
    </row>
    <row r="89" spans="2:65" s="6" customFormat="1" ht="15.75" customHeight="1">
      <c r="B89" s="22"/>
      <c r="C89" s="117" t="s">
        <v>81</v>
      </c>
      <c r="D89" s="117" t="s">
        <v>122</v>
      </c>
      <c r="E89" s="118" t="s">
        <v>132</v>
      </c>
      <c r="F89" s="119" t="s">
        <v>131</v>
      </c>
      <c r="G89" s="120" t="s">
        <v>124</v>
      </c>
      <c r="H89" s="121">
        <v>1</v>
      </c>
      <c r="I89" s="122"/>
      <c r="J89" s="123">
        <f>ROUND($I$89*$H$89,2)</f>
        <v>0</v>
      </c>
      <c r="K89" s="119" t="s">
        <v>125</v>
      </c>
      <c r="L89" s="22"/>
      <c r="M89" s="124"/>
      <c r="N89" s="125" t="s">
        <v>44</v>
      </c>
      <c r="P89" s="126">
        <f>$O$89*$H$89</f>
        <v>0</v>
      </c>
      <c r="Q89" s="126">
        <v>0</v>
      </c>
      <c r="R89" s="126">
        <f>$Q$89*$H$89</f>
        <v>0</v>
      </c>
      <c r="S89" s="126">
        <v>0</v>
      </c>
      <c r="T89" s="127">
        <f>$S$89*$H$89</f>
        <v>0</v>
      </c>
      <c r="AR89" s="76" t="s">
        <v>126</v>
      </c>
      <c r="AT89" s="76" t="s">
        <v>122</v>
      </c>
      <c r="AU89" s="76" t="s">
        <v>81</v>
      </c>
      <c r="AY89" s="6" t="s">
        <v>119</v>
      </c>
      <c r="BE89" s="128">
        <f>IF($N$89="základní",$J$89,0)</f>
        <v>0</v>
      </c>
      <c r="BF89" s="128">
        <f>IF($N$89="snížená",$J$89,0)</f>
        <v>0</v>
      </c>
      <c r="BG89" s="128">
        <f>IF($N$89="zákl. přenesená",$J$89,0)</f>
        <v>0</v>
      </c>
      <c r="BH89" s="128">
        <f>IF($N$89="sníž. přenesená",$J$89,0)</f>
        <v>0</v>
      </c>
      <c r="BI89" s="128">
        <f>IF($N$89="nulová",$J$89,0)</f>
        <v>0</v>
      </c>
      <c r="BJ89" s="76" t="s">
        <v>21</v>
      </c>
      <c r="BK89" s="128">
        <f>ROUND($I$89*$H$89,2)</f>
        <v>0</v>
      </c>
      <c r="BL89" s="76" t="s">
        <v>126</v>
      </c>
      <c r="BM89" s="76" t="s">
        <v>133</v>
      </c>
    </row>
    <row r="90" spans="2:47" s="6" customFormat="1" ht="16.5" customHeight="1">
      <c r="B90" s="22"/>
      <c r="D90" s="129" t="s">
        <v>128</v>
      </c>
      <c r="F90" s="130" t="s">
        <v>134</v>
      </c>
      <c r="L90" s="22"/>
      <c r="M90" s="48"/>
      <c r="T90" s="49"/>
      <c r="AT90" s="6" t="s">
        <v>128</v>
      </c>
      <c r="AU90" s="6" t="s">
        <v>81</v>
      </c>
    </row>
    <row r="91" spans="2:63" s="106" customFormat="1" ht="30.75" customHeight="1">
      <c r="B91" s="107"/>
      <c r="D91" s="108" t="s">
        <v>72</v>
      </c>
      <c r="E91" s="115" t="s">
        <v>135</v>
      </c>
      <c r="F91" s="115" t="s">
        <v>136</v>
      </c>
      <c r="J91" s="116">
        <f>$BK$91</f>
        <v>0</v>
      </c>
      <c r="L91" s="107"/>
      <c r="M91" s="111"/>
      <c r="P91" s="112">
        <f>SUM($P$92:$P$93)</f>
        <v>0</v>
      </c>
      <c r="R91" s="112">
        <f>SUM($R$92:$R$93)</f>
        <v>0</v>
      </c>
      <c r="T91" s="113">
        <f>SUM($T$92:$T$93)</f>
        <v>0</v>
      </c>
      <c r="AR91" s="108" t="s">
        <v>118</v>
      </c>
      <c r="AT91" s="108" t="s">
        <v>72</v>
      </c>
      <c r="AU91" s="108" t="s">
        <v>21</v>
      </c>
      <c r="AY91" s="108" t="s">
        <v>119</v>
      </c>
      <c r="BK91" s="114">
        <f>SUM($BK$92:$BK$93)</f>
        <v>0</v>
      </c>
    </row>
    <row r="92" spans="2:65" s="6" customFormat="1" ht="15.75" customHeight="1">
      <c r="B92" s="22"/>
      <c r="C92" s="117" t="s">
        <v>137</v>
      </c>
      <c r="D92" s="117" t="s">
        <v>122</v>
      </c>
      <c r="E92" s="118" t="s">
        <v>138</v>
      </c>
      <c r="F92" s="119" t="s">
        <v>136</v>
      </c>
      <c r="G92" s="120" t="s">
        <v>124</v>
      </c>
      <c r="H92" s="121">
        <v>1</v>
      </c>
      <c r="I92" s="122"/>
      <c r="J92" s="123">
        <f>ROUND($I$92*$H$92,2)</f>
        <v>0</v>
      </c>
      <c r="K92" s="119" t="s">
        <v>125</v>
      </c>
      <c r="L92" s="22"/>
      <c r="M92" s="124"/>
      <c r="N92" s="125" t="s">
        <v>44</v>
      </c>
      <c r="P92" s="126">
        <f>$O$92*$H$92</f>
        <v>0</v>
      </c>
      <c r="Q92" s="126">
        <v>0</v>
      </c>
      <c r="R92" s="126">
        <f>$Q$92*$H$92</f>
        <v>0</v>
      </c>
      <c r="S92" s="126">
        <v>0</v>
      </c>
      <c r="T92" s="127">
        <f>$S$92*$H$92</f>
        <v>0</v>
      </c>
      <c r="AR92" s="76" t="s">
        <v>126</v>
      </c>
      <c r="AT92" s="76" t="s">
        <v>122</v>
      </c>
      <c r="AU92" s="76" t="s">
        <v>81</v>
      </c>
      <c r="AY92" s="6" t="s">
        <v>119</v>
      </c>
      <c r="BE92" s="128">
        <f>IF($N$92="základní",$J$92,0)</f>
        <v>0</v>
      </c>
      <c r="BF92" s="128">
        <f>IF($N$92="snížená",$J$92,0)</f>
        <v>0</v>
      </c>
      <c r="BG92" s="128">
        <f>IF($N$92="zákl. přenesená",$J$92,0)</f>
        <v>0</v>
      </c>
      <c r="BH92" s="128">
        <f>IF($N$92="sníž. přenesená",$J$92,0)</f>
        <v>0</v>
      </c>
      <c r="BI92" s="128">
        <f>IF($N$92="nulová",$J$92,0)</f>
        <v>0</v>
      </c>
      <c r="BJ92" s="76" t="s">
        <v>21</v>
      </c>
      <c r="BK92" s="128">
        <f>ROUND($I$92*$H$92,2)</f>
        <v>0</v>
      </c>
      <c r="BL92" s="76" t="s">
        <v>126</v>
      </c>
      <c r="BM92" s="76" t="s">
        <v>139</v>
      </c>
    </row>
    <row r="93" spans="2:47" s="6" customFormat="1" ht="16.5" customHeight="1">
      <c r="B93" s="22"/>
      <c r="D93" s="129" t="s">
        <v>128</v>
      </c>
      <c r="F93" s="130" t="s">
        <v>140</v>
      </c>
      <c r="L93" s="22"/>
      <c r="M93" s="48"/>
      <c r="T93" s="49"/>
      <c r="AT93" s="6" t="s">
        <v>128</v>
      </c>
      <c r="AU93" s="6" t="s">
        <v>81</v>
      </c>
    </row>
    <row r="94" spans="2:63" s="106" customFormat="1" ht="30.75" customHeight="1">
      <c r="B94" s="107"/>
      <c r="D94" s="108" t="s">
        <v>72</v>
      </c>
      <c r="E94" s="115" t="s">
        <v>141</v>
      </c>
      <c r="F94" s="115" t="s">
        <v>142</v>
      </c>
      <c r="J94" s="116">
        <f>$BK$94</f>
        <v>0</v>
      </c>
      <c r="L94" s="107"/>
      <c r="M94" s="111"/>
      <c r="P94" s="112">
        <f>SUM($P$95:$P$96)</f>
        <v>0</v>
      </c>
      <c r="R94" s="112">
        <f>SUM($R$95:$R$96)</f>
        <v>0</v>
      </c>
      <c r="T94" s="113">
        <f>SUM($T$95:$T$96)</f>
        <v>0</v>
      </c>
      <c r="AR94" s="108" t="s">
        <v>118</v>
      </c>
      <c r="AT94" s="108" t="s">
        <v>72</v>
      </c>
      <c r="AU94" s="108" t="s">
        <v>21</v>
      </c>
      <c r="AY94" s="108" t="s">
        <v>119</v>
      </c>
      <c r="BK94" s="114">
        <f>SUM($BK$95:$BK$96)</f>
        <v>0</v>
      </c>
    </row>
    <row r="95" spans="2:65" s="6" customFormat="1" ht="15.75" customHeight="1">
      <c r="B95" s="22"/>
      <c r="C95" s="117" t="s">
        <v>143</v>
      </c>
      <c r="D95" s="117" t="s">
        <v>122</v>
      </c>
      <c r="E95" s="118" t="s">
        <v>144</v>
      </c>
      <c r="F95" s="119" t="s">
        <v>145</v>
      </c>
      <c r="G95" s="120" t="s">
        <v>124</v>
      </c>
      <c r="H95" s="121">
        <v>1</v>
      </c>
      <c r="I95" s="122"/>
      <c r="J95" s="123">
        <f>ROUND($I$95*$H$95,2)</f>
        <v>0</v>
      </c>
      <c r="K95" s="119" t="s">
        <v>125</v>
      </c>
      <c r="L95" s="22"/>
      <c r="M95" s="124"/>
      <c r="N95" s="125" t="s">
        <v>44</v>
      </c>
      <c r="P95" s="126">
        <f>$O$95*$H$95</f>
        <v>0</v>
      </c>
      <c r="Q95" s="126">
        <v>0</v>
      </c>
      <c r="R95" s="126">
        <f>$Q$95*$H$95</f>
        <v>0</v>
      </c>
      <c r="S95" s="126">
        <v>0</v>
      </c>
      <c r="T95" s="127">
        <f>$S$95*$H$95</f>
        <v>0</v>
      </c>
      <c r="AR95" s="76" t="s">
        <v>126</v>
      </c>
      <c r="AT95" s="76" t="s">
        <v>122</v>
      </c>
      <c r="AU95" s="76" t="s">
        <v>81</v>
      </c>
      <c r="AY95" s="6" t="s">
        <v>119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21</v>
      </c>
      <c r="BK95" s="128">
        <f>ROUND($I$95*$H$95,2)</f>
        <v>0</v>
      </c>
      <c r="BL95" s="76" t="s">
        <v>126</v>
      </c>
      <c r="BM95" s="76" t="s">
        <v>146</v>
      </c>
    </row>
    <row r="96" spans="2:47" s="6" customFormat="1" ht="16.5" customHeight="1">
      <c r="B96" s="22"/>
      <c r="D96" s="129" t="s">
        <v>128</v>
      </c>
      <c r="F96" s="130" t="s">
        <v>147</v>
      </c>
      <c r="L96" s="22"/>
      <c r="M96" s="48"/>
      <c r="T96" s="49"/>
      <c r="AT96" s="6" t="s">
        <v>128</v>
      </c>
      <c r="AU96" s="6" t="s">
        <v>81</v>
      </c>
    </row>
    <row r="97" spans="2:63" s="106" customFormat="1" ht="30.75" customHeight="1">
      <c r="B97" s="107"/>
      <c r="D97" s="108" t="s">
        <v>72</v>
      </c>
      <c r="E97" s="115" t="s">
        <v>148</v>
      </c>
      <c r="F97" s="115" t="s">
        <v>149</v>
      </c>
      <c r="J97" s="116">
        <f>$BK$97</f>
        <v>0</v>
      </c>
      <c r="L97" s="107"/>
      <c r="M97" s="111"/>
      <c r="P97" s="112">
        <f>SUM($P$98:$P$101)</f>
        <v>0</v>
      </c>
      <c r="R97" s="112">
        <f>SUM($R$98:$R$101)</f>
        <v>0</v>
      </c>
      <c r="T97" s="113">
        <f>SUM($T$98:$T$101)</f>
        <v>0</v>
      </c>
      <c r="AR97" s="108" t="s">
        <v>118</v>
      </c>
      <c r="AT97" s="108" t="s">
        <v>72</v>
      </c>
      <c r="AU97" s="108" t="s">
        <v>21</v>
      </c>
      <c r="AY97" s="108" t="s">
        <v>119</v>
      </c>
      <c r="BK97" s="114">
        <f>SUM($BK$98:$BK$101)</f>
        <v>0</v>
      </c>
    </row>
    <row r="98" spans="2:65" s="6" customFormat="1" ht="15.75" customHeight="1">
      <c r="B98" s="22"/>
      <c r="C98" s="117" t="s">
        <v>150</v>
      </c>
      <c r="D98" s="117" t="s">
        <v>122</v>
      </c>
      <c r="E98" s="118" t="s">
        <v>151</v>
      </c>
      <c r="F98" s="119" t="s">
        <v>152</v>
      </c>
      <c r="G98" s="120" t="s">
        <v>124</v>
      </c>
      <c r="H98" s="121">
        <v>1</v>
      </c>
      <c r="I98" s="122"/>
      <c r="J98" s="123">
        <f>ROUND($I$98*$H$98,2)</f>
        <v>0</v>
      </c>
      <c r="K98" s="119" t="s">
        <v>125</v>
      </c>
      <c r="L98" s="22"/>
      <c r="M98" s="124"/>
      <c r="N98" s="125" t="s">
        <v>44</v>
      </c>
      <c r="P98" s="126">
        <f>$O$98*$H$98</f>
        <v>0</v>
      </c>
      <c r="Q98" s="126">
        <v>0</v>
      </c>
      <c r="R98" s="126">
        <f>$Q$98*$H$98</f>
        <v>0</v>
      </c>
      <c r="S98" s="126">
        <v>0</v>
      </c>
      <c r="T98" s="127">
        <f>$S$98*$H$98</f>
        <v>0</v>
      </c>
      <c r="AR98" s="76" t="s">
        <v>126</v>
      </c>
      <c r="AT98" s="76" t="s">
        <v>122</v>
      </c>
      <c r="AU98" s="76" t="s">
        <v>81</v>
      </c>
      <c r="AY98" s="6" t="s">
        <v>119</v>
      </c>
      <c r="BE98" s="128">
        <f>IF($N$98="základní",$J$98,0)</f>
        <v>0</v>
      </c>
      <c r="BF98" s="128">
        <f>IF($N$98="snížená",$J$98,0)</f>
        <v>0</v>
      </c>
      <c r="BG98" s="128">
        <f>IF($N$98="zákl. přenesená",$J$98,0)</f>
        <v>0</v>
      </c>
      <c r="BH98" s="128">
        <f>IF($N$98="sníž. přenesená",$J$98,0)</f>
        <v>0</v>
      </c>
      <c r="BI98" s="128">
        <f>IF($N$98="nulová",$J$98,0)</f>
        <v>0</v>
      </c>
      <c r="BJ98" s="76" t="s">
        <v>21</v>
      </c>
      <c r="BK98" s="128">
        <f>ROUND($I$98*$H$98,2)</f>
        <v>0</v>
      </c>
      <c r="BL98" s="76" t="s">
        <v>126</v>
      </c>
      <c r="BM98" s="76" t="s">
        <v>153</v>
      </c>
    </row>
    <row r="99" spans="2:47" s="6" customFormat="1" ht="16.5" customHeight="1">
      <c r="B99" s="22"/>
      <c r="D99" s="129" t="s">
        <v>128</v>
      </c>
      <c r="F99" s="130" t="s">
        <v>154</v>
      </c>
      <c r="L99" s="22"/>
      <c r="M99" s="48"/>
      <c r="T99" s="49"/>
      <c r="AT99" s="6" t="s">
        <v>128</v>
      </c>
      <c r="AU99" s="6" t="s">
        <v>81</v>
      </c>
    </row>
    <row r="100" spans="2:65" s="6" customFormat="1" ht="15.75" customHeight="1">
      <c r="B100" s="22"/>
      <c r="C100" s="117" t="s">
        <v>155</v>
      </c>
      <c r="D100" s="117" t="s">
        <v>122</v>
      </c>
      <c r="E100" s="118" t="s">
        <v>156</v>
      </c>
      <c r="F100" s="119" t="s">
        <v>157</v>
      </c>
      <c r="G100" s="120" t="s">
        <v>124</v>
      </c>
      <c r="H100" s="121">
        <v>1</v>
      </c>
      <c r="I100" s="122"/>
      <c r="J100" s="123">
        <f>ROUND($I$100*$H$100,2)</f>
        <v>0</v>
      </c>
      <c r="K100" s="119" t="s">
        <v>125</v>
      </c>
      <c r="L100" s="22"/>
      <c r="M100" s="124"/>
      <c r="N100" s="125" t="s">
        <v>44</v>
      </c>
      <c r="P100" s="126">
        <f>$O$100*$H$100</f>
        <v>0</v>
      </c>
      <c r="Q100" s="126">
        <v>0</v>
      </c>
      <c r="R100" s="126">
        <f>$Q$100*$H$100</f>
        <v>0</v>
      </c>
      <c r="S100" s="126">
        <v>0</v>
      </c>
      <c r="T100" s="127">
        <f>$S$100*$H$100</f>
        <v>0</v>
      </c>
      <c r="AR100" s="76" t="s">
        <v>126</v>
      </c>
      <c r="AT100" s="76" t="s">
        <v>122</v>
      </c>
      <c r="AU100" s="76" t="s">
        <v>81</v>
      </c>
      <c r="AY100" s="6" t="s">
        <v>119</v>
      </c>
      <c r="BE100" s="128">
        <f>IF($N$100="základní",$J$100,0)</f>
        <v>0</v>
      </c>
      <c r="BF100" s="128">
        <f>IF($N$100="snížená",$J$100,0)</f>
        <v>0</v>
      </c>
      <c r="BG100" s="128">
        <f>IF($N$100="zákl. přenesená",$J$100,0)</f>
        <v>0</v>
      </c>
      <c r="BH100" s="128">
        <f>IF($N$100="sníž. přenesená",$J$100,0)</f>
        <v>0</v>
      </c>
      <c r="BI100" s="128">
        <f>IF($N$100="nulová",$J$100,0)</f>
        <v>0</v>
      </c>
      <c r="BJ100" s="76" t="s">
        <v>21</v>
      </c>
      <c r="BK100" s="128">
        <f>ROUND($I$100*$H$100,2)</f>
        <v>0</v>
      </c>
      <c r="BL100" s="76" t="s">
        <v>126</v>
      </c>
      <c r="BM100" s="76" t="s">
        <v>158</v>
      </c>
    </row>
    <row r="101" spans="2:47" s="6" customFormat="1" ht="16.5" customHeight="1">
      <c r="B101" s="22"/>
      <c r="D101" s="129" t="s">
        <v>128</v>
      </c>
      <c r="F101" s="130" t="s">
        <v>159</v>
      </c>
      <c r="L101" s="22"/>
      <c r="M101" s="48"/>
      <c r="T101" s="49"/>
      <c r="AT101" s="6" t="s">
        <v>128</v>
      </c>
      <c r="AU101" s="6" t="s">
        <v>81</v>
      </c>
    </row>
    <row r="102" spans="2:63" s="106" customFormat="1" ht="30.75" customHeight="1">
      <c r="B102" s="107"/>
      <c r="D102" s="108" t="s">
        <v>72</v>
      </c>
      <c r="E102" s="115" t="s">
        <v>160</v>
      </c>
      <c r="F102" s="115" t="s">
        <v>161</v>
      </c>
      <c r="J102" s="116">
        <f>$BK$102</f>
        <v>0</v>
      </c>
      <c r="L102" s="107"/>
      <c r="M102" s="111"/>
      <c r="P102" s="112">
        <f>SUM($P$103:$P$104)</f>
        <v>0</v>
      </c>
      <c r="R102" s="112">
        <f>SUM($R$103:$R$104)</f>
        <v>0</v>
      </c>
      <c r="T102" s="113">
        <f>SUM($T$103:$T$104)</f>
        <v>0</v>
      </c>
      <c r="AR102" s="108" t="s">
        <v>118</v>
      </c>
      <c r="AT102" s="108" t="s">
        <v>72</v>
      </c>
      <c r="AU102" s="108" t="s">
        <v>21</v>
      </c>
      <c r="AY102" s="108" t="s">
        <v>119</v>
      </c>
      <c r="BK102" s="114">
        <f>SUM($BK$103:$BK$104)</f>
        <v>0</v>
      </c>
    </row>
    <row r="103" spans="2:65" s="6" customFormat="1" ht="15.75" customHeight="1">
      <c r="B103" s="22"/>
      <c r="C103" s="117" t="s">
        <v>118</v>
      </c>
      <c r="D103" s="117" t="s">
        <v>122</v>
      </c>
      <c r="E103" s="118" t="s">
        <v>162</v>
      </c>
      <c r="F103" s="119" t="s">
        <v>161</v>
      </c>
      <c r="G103" s="120" t="s">
        <v>124</v>
      </c>
      <c r="H103" s="121">
        <v>1</v>
      </c>
      <c r="I103" s="122"/>
      <c r="J103" s="123">
        <f>ROUND($I$103*$H$103,2)</f>
        <v>0</v>
      </c>
      <c r="K103" s="119" t="s">
        <v>125</v>
      </c>
      <c r="L103" s="22"/>
      <c r="M103" s="124"/>
      <c r="N103" s="125" t="s">
        <v>44</v>
      </c>
      <c r="P103" s="126">
        <f>$O$103*$H$103</f>
        <v>0</v>
      </c>
      <c r="Q103" s="126">
        <v>0</v>
      </c>
      <c r="R103" s="126">
        <f>$Q$103*$H$103</f>
        <v>0</v>
      </c>
      <c r="S103" s="126">
        <v>0</v>
      </c>
      <c r="T103" s="127">
        <f>$S$103*$H$103</f>
        <v>0</v>
      </c>
      <c r="AR103" s="76" t="s">
        <v>126</v>
      </c>
      <c r="AT103" s="76" t="s">
        <v>122</v>
      </c>
      <c r="AU103" s="76" t="s">
        <v>81</v>
      </c>
      <c r="AY103" s="6" t="s">
        <v>119</v>
      </c>
      <c r="BE103" s="128">
        <f>IF($N$103="základní",$J$103,0)</f>
        <v>0</v>
      </c>
      <c r="BF103" s="128">
        <f>IF($N$103="snížená",$J$103,0)</f>
        <v>0</v>
      </c>
      <c r="BG103" s="128">
        <f>IF($N$103="zákl. přenesená",$J$103,0)</f>
        <v>0</v>
      </c>
      <c r="BH103" s="128">
        <f>IF($N$103="sníž. přenesená",$J$103,0)</f>
        <v>0</v>
      </c>
      <c r="BI103" s="128">
        <f>IF($N$103="nulová",$J$103,0)</f>
        <v>0</v>
      </c>
      <c r="BJ103" s="76" t="s">
        <v>21</v>
      </c>
      <c r="BK103" s="128">
        <f>ROUND($I$103*$H$103,2)</f>
        <v>0</v>
      </c>
      <c r="BL103" s="76" t="s">
        <v>126</v>
      </c>
      <c r="BM103" s="76" t="s">
        <v>163</v>
      </c>
    </row>
    <row r="104" spans="2:47" s="6" customFormat="1" ht="16.5" customHeight="1">
      <c r="B104" s="22"/>
      <c r="D104" s="129" t="s">
        <v>128</v>
      </c>
      <c r="F104" s="130" t="s">
        <v>164</v>
      </c>
      <c r="L104" s="22"/>
      <c r="M104" s="131"/>
      <c r="N104" s="132"/>
      <c r="O104" s="132"/>
      <c r="P104" s="132"/>
      <c r="Q104" s="132"/>
      <c r="R104" s="132"/>
      <c r="S104" s="132"/>
      <c r="T104" s="133"/>
      <c r="AT104" s="6" t="s">
        <v>128</v>
      </c>
      <c r="AU104" s="6" t="s">
        <v>81</v>
      </c>
    </row>
    <row r="105" spans="2:12" s="6" customFormat="1" ht="7.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22"/>
    </row>
    <row r="106" s="2" customFormat="1" ht="14.25" customHeight="1"/>
  </sheetData>
  <sheetProtection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9"/>
      <c r="C1" s="209"/>
      <c r="D1" s="208" t="s">
        <v>1</v>
      </c>
      <c r="E1" s="209"/>
      <c r="F1" s="210" t="s">
        <v>766</v>
      </c>
      <c r="G1" s="215" t="s">
        <v>767</v>
      </c>
      <c r="H1" s="215"/>
      <c r="I1" s="209"/>
      <c r="J1" s="210" t="s">
        <v>768</v>
      </c>
      <c r="K1" s="208" t="s">
        <v>85</v>
      </c>
      <c r="L1" s="210" t="s">
        <v>769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03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81</v>
      </c>
    </row>
    <row r="4" spans="2:46" s="2" customFormat="1" ht="37.5" customHeight="1">
      <c r="B4" s="10"/>
      <c r="D4" s="11" t="s">
        <v>86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04" t="str">
        <f>'Rekapitulace stavby'!$K$6</f>
        <v>PD Falkeštejn zpřístupnění</v>
      </c>
      <c r="F7" s="173"/>
      <c r="G7" s="173"/>
      <c r="H7" s="173"/>
      <c r="K7" s="12"/>
    </row>
    <row r="8" spans="2:11" s="6" customFormat="1" ht="15.75" customHeight="1">
      <c r="B8" s="22"/>
      <c r="D8" s="18" t="s">
        <v>87</v>
      </c>
      <c r="K8" s="25"/>
    </row>
    <row r="9" spans="2:11" s="6" customFormat="1" ht="37.5" customHeight="1">
      <c r="B9" s="22"/>
      <c r="E9" s="189" t="s">
        <v>165</v>
      </c>
      <c r="F9" s="174"/>
      <c r="G9" s="174"/>
      <c r="H9" s="174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30.10.2015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 t="s">
        <v>35</v>
      </c>
      <c r="K20" s="25"/>
    </row>
    <row r="21" spans="2:11" s="6" customFormat="1" ht="18.75" customHeight="1">
      <c r="B21" s="22"/>
      <c r="E21" s="16" t="s">
        <v>36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6" customFormat="1" ht="15.75" customHeight="1">
      <c r="B24" s="77"/>
      <c r="E24" s="179"/>
      <c r="F24" s="205"/>
      <c r="G24" s="205"/>
      <c r="H24" s="205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39</v>
      </c>
      <c r="J27" s="57">
        <f>ROUND($J$90,2)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</row>
    <row r="30" spans="2:11" s="6" customFormat="1" ht="15" customHeight="1">
      <c r="B30" s="22"/>
      <c r="D30" s="28" t="s">
        <v>43</v>
      </c>
      <c r="E30" s="28" t="s">
        <v>44</v>
      </c>
      <c r="F30" s="81">
        <f>ROUND(SUM($BE$90:$BE$739),2)</f>
        <v>0</v>
      </c>
      <c r="I30" s="82">
        <v>0.21</v>
      </c>
      <c r="J30" s="81">
        <f>ROUND(ROUND((SUM($BE$90:$BE$739)),2)*$I$30,2)</f>
        <v>0</v>
      </c>
      <c r="K30" s="25"/>
    </row>
    <row r="31" spans="2:11" s="6" customFormat="1" ht="15" customHeight="1">
      <c r="B31" s="22"/>
      <c r="E31" s="28" t="s">
        <v>45</v>
      </c>
      <c r="F31" s="81">
        <f>ROUND(SUM($BF$90:$BF$739),2)</f>
        <v>0</v>
      </c>
      <c r="I31" s="82">
        <v>0.15</v>
      </c>
      <c r="J31" s="81">
        <f>ROUND(ROUND((SUM($BF$90:$BF$739)),2)*$I$31,2)</f>
        <v>0</v>
      </c>
      <c r="K31" s="25"/>
    </row>
    <row r="32" spans="2:11" s="6" customFormat="1" ht="15" customHeight="1" hidden="1">
      <c r="B32" s="22"/>
      <c r="E32" s="28" t="s">
        <v>46</v>
      </c>
      <c r="F32" s="81">
        <f>ROUND(SUM($BG$90:$BG$739),2)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47</v>
      </c>
      <c r="F33" s="81">
        <f>ROUND(SUM($BH$90:$BH$739),2)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48</v>
      </c>
      <c r="F34" s="81">
        <f>ROUND(SUM($BI$90:$BI$739),2)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49</v>
      </c>
      <c r="E36" s="32"/>
      <c r="F36" s="32"/>
      <c r="G36" s="83" t="s">
        <v>50</v>
      </c>
      <c r="H36" s="33" t="s">
        <v>51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89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04" t="str">
        <f>$E$7</f>
        <v>PD Falkeštejn zpřístupnění</v>
      </c>
      <c r="F45" s="174"/>
      <c r="G45" s="174"/>
      <c r="H45" s="174"/>
      <c r="K45" s="25"/>
    </row>
    <row r="46" spans="2:11" s="6" customFormat="1" ht="15" customHeight="1">
      <c r="B46" s="22"/>
      <c r="C46" s="18" t="s">
        <v>87</v>
      </c>
      <c r="K46" s="25"/>
    </row>
    <row r="47" spans="2:11" s="6" customFormat="1" ht="19.5" customHeight="1">
      <c r="B47" s="22"/>
      <c r="E47" s="189" t="str">
        <f>$E$9</f>
        <v>01 - Zpřístupnění - stavební část</v>
      </c>
      <c r="F47" s="174"/>
      <c r="G47" s="174"/>
      <c r="H47" s="174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Jetřichovice -Falkenštějn</v>
      </c>
      <c r="I49" s="18" t="s">
        <v>24</v>
      </c>
      <c r="J49" s="45" t="str">
        <f>IF($J$12="","",$J$12)</f>
        <v>30.10.2015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ČR - Správa Národního parku České Švýcarsko</v>
      </c>
      <c r="I51" s="18" t="s">
        <v>34</v>
      </c>
      <c r="J51" s="16" t="str">
        <f>$E$21</f>
        <v>Severní stavební a.s., Masarykova 633, Ústí nad  L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90</v>
      </c>
      <c r="D54" s="30"/>
      <c r="E54" s="30"/>
      <c r="F54" s="30"/>
      <c r="G54" s="30"/>
      <c r="H54" s="30"/>
      <c r="I54" s="30"/>
      <c r="J54" s="87" t="s">
        <v>91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92</v>
      </c>
      <c r="J56" s="57">
        <f>$J$90</f>
        <v>0</v>
      </c>
      <c r="K56" s="25"/>
      <c r="AU56" s="6" t="s">
        <v>93</v>
      </c>
    </row>
    <row r="57" spans="2:11" s="63" customFormat="1" ht="25.5" customHeight="1">
      <c r="B57" s="88"/>
      <c r="D57" s="89" t="s">
        <v>166</v>
      </c>
      <c r="E57" s="89"/>
      <c r="F57" s="89"/>
      <c r="G57" s="89"/>
      <c r="H57" s="89"/>
      <c r="I57" s="89"/>
      <c r="J57" s="90">
        <f>$J$91</f>
        <v>0</v>
      </c>
      <c r="K57" s="91"/>
    </row>
    <row r="58" spans="2:11" s="92" customFormat="1" ht="21" customHeight="1">
      <c r="B58" s="93"/>
      <c r="D58" s="94" t="s">
        <v>167</v>
      </c>
      <c r="E58" s="94"/>
      <c r="F58" s="94"/>
      <c r="G58" s="94"/>
      <c r="H58" s="94"/>
      <c r="I58" s="94"/>
      <c r="J58" s="95">
        <f>$J$92</f>
        <v>0</v>
      </c>
      <c r="K58" s="96"/>
    </row>
    <row r="59" spans="2:11" s="92" customFormat="1" ht="21" customHeight="1">
      <c r="B59" s="93"/>
      <c r="D59" s="94" t="s">
        <v>168</v>
      </c>
      <c r="E59" s="94"/>
      <c r="F59" s="94"/>
      <c r="G59" s="94"/>
      <c r="H59" s="94"/>
      <c r="I59" s="94"/>
      <c r="J59" s="95">
        <f>$J$111</f>
        <v>0</v>
      </c>
      <c r="K59" s="96"/>
    </row>
    <row r="60" spans="2:11" s="92" customFormat="1" ht="21" customHeight="1">
      <c r="B60" s="93"/>
      <c r="D60" s="94" t="s">
        <v>169</v>
      </c>
      <c r="E60" s="94"/>
      <c r="F60" s="94"/>
      <c r="G60" s="94"/>
      <c r="H60" s="94"/>
      <c r="I60" s="94"/>
      <c r="J60" s="95">
        <f>$J$136</f>
        <v>0</v>
      </c>
      <c r="K60" s="96"/>
    </row>
    <row r="61" spans="2:11" s="92" customFormat="1" ht="21" customHeight="1">
      <c r="B61" s="93"/>
      <c r="D61" s="94" t="s">
        <v>170</v>
      </c>
      <c r="E61" s="94"/>
      <c r="F61" s="94"/>
      <c r="G61" s="94"/>
      <c r="H61" s="94"/>
      <c r="I61" s="94"/>
      <c r="J61" s="95">
        <f>$J$152</f>
        <v>0</v>
      </c>
      <c r="K61" s="96"/>
    </row>
    <row r="62" spans="2:11" s="92" customFormat="1" ht="21" customHeight="1">
      <c r="B62" s="93"/>
      <c r="D62" s="94" t="s">
        <v>171</v>
      </c>
      <c r="E62" s="94"/>
      <c r="F62" s="94"/>
      <c r="G62" s="94"/>
      <c r="H62" s="94"/>
      <c r="I62" s="94"/>
      <c r="J62" s="95">
        <f>$J$167</f>
        <v>0</v>
      </c>
      <c r="K62" s="96"/>
    </row>
    <row r="63" spans="2:11" s="63" customFormat="1" ht="25.5" customHeight="1">
      <c r="B63" s="88"/>
      <c r="D63" s="89" t="s">
        <v>172</v>
      </c>
      <c r="E63" s="89"/>
      <c r="F63" s="89"/>
      <c r="G63" s="89"/>
      <c r="H63" s="89"/>
      <c r="I63" s="89"/>
      <c r="J63" s="90">
        <f>$J$170</f>
        <v>0</v>
      </c>
      <c r="K63" s="91"/>
    </row>
    <row r="64" spans="2:11" s="92" customFormat="1" ht="21" customHeight="1">
      <c r="B64" s="93"/>
      <c r="D64" s="94" t="s">
        <v>173</v>
      </c>
      <c r="E64" s="94"/>
      <c r="F64" s="94"/>
      <c r="G64" s="94"/>
      <c r="H64" s="94"/>
      <c r="I64" s="94"/>
      <c r="J64" s="95">
        <f>$J$171</f>
        <v>0</v>
      </c>
      <c r="K64" s="96"/>
    </row>
    <row r="65" spans="2:11" s="92" customFormat="1" ht="21" customHeight="1">
      <c r="B65" s="93"/>
      <c r="D65" s="94" t="s">
        <v>174</v>
      </c>
      <c r="E65" s="94"/>
      <c r="F65" s="94"/>
      <c r="G65" s="94"/>
      <c r="H65" s="94"/>
      <c r="I65" s="94"/>
      <c r="J65" s="95">
        <f>$J$194</f>
        <v>0</v>
      </c>
      <c r="K65" s="96"/>
    </row>
    <row r="66" spans="2:11" s="92" customFormat="1" ht="21" customHeight="1">
      <c r="B66" s="93"/>
      <c r="D66" s="94" t="s">
        <v>175</v>
      </c>
      <c r="E66" s="94"/>
      <c r="F66" s="94"/>
      <c r="G66" s="94"/>
      <c r="H66" s="94"/>
      <c r="I66" s="94"/>
      <c r="J66" s="95">
        <f>$J$224</f>
        <v>0</v>
      </c>
      <c r="K66" s="96"/>
    </row>
    <row r="67" spans="2:11" s="92" customFormat="1" ht="21" customHeight="1">
      <c r="B67" s="93"/>
      <c r="D67" s="94" t="s">
        <v>176</v>
      </c>
      <c r="E67" s="94"/>
      <c r="F67" s="94"/>
      <c r="G67" s="94"/>
      <c r="H67" s="94"/>
      <c r="I67" s="94"/>
      <c r="J67" s="95">
        <f>$J$594</f>
        <v>0</v>
      </c>
      <c r="K67" s="96"/>
    </row>
    <row r="68" spans="2:11" s="63" customFormat="1" ht="25.5" customHeight="1">
      <c r="B68" s="88"/>
      <c r="D68" s="89" t="s">
        <v>177</v>
      </c>
      <c r="E68" s="89"/>
      <c r="F68" s="89"/>
      <c r="G68" s="89"/>
      <c r="H68" s="89"/>
      <c r="I68" s="89"/>
      <c r="J68" s="90">
        <f>$J$649</f>
        <v>0</v>
      </c>
      <c r="K68" s="91"/>
    </row>
    <row r="69" spans="2:11" s="92" customFormat="1" ht="21" customHeight="1">
      <c r="B69" s="93"/>
      <c r="D69" s="94" t="s">
        <v>178</v>
      </c>
      <c r="E69" s="94"/>
      <c r="F69" s="94"/>
      <c r="G69" s="94"/>
      <c r="H69" s="94"/>
      <c r="I69" s="94"/>
      <c r="J69" s="95">
        <f>$J$650</f>
        <v>0</v>
      </c>
      <c r="K69" s="96"/>
    </row>
    <row r="70" spans="2:11" s="92" customFormat="1" ht="21" customHeight="1">
      <c r="B70" s="93"/>
      <c r="D70" s="94" t="s">
        <v>179</v>
      </c>
      <c r="E70" s="94"/>
      <c r="F70" s="94"/>
      <c r="G70" s="94"/>
      <c r="H70" s="94"/>
      <c r="I70" s="94"/>
      <c r="J70" s="95">
        <f>$J$714</f>
        <v>0</v>
      </c>
      <c r="K70" s="96"/>
    </row>
    <row r="71" spans="2:11" s="6" customFormat="1" ht="22.5" customHeight="1">
      <c r="B71" s="22"/>
      <c r="K71" s="25"/>
    </row>
    <row r="72" spans="2:11" s="6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6" spans="2:12" s="6" customFormat="1" ht="7.5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22"/>
    </row>
    <row r="77" spans="2:12" s="6" customFormat="1" ht="37.5" customHeight="1">
      <c r="B77" s="22"/>
      <c r="C77" s="11" t="s">
        <v>101</v>
      </c>
      <c r="L77" s="22"/>
    </row>
    <row r="78" spans="2:12" s="6" customFormat="1" ht="7.5" customHeight="1">
      <c r="B78" s="22"/>
      <c r="L78" s="22"/>
    </row>
    <row r="79" spans="2:12" s="6" customFormat="1" ht="15" customHeight="1">
      <c r="B79" s="22"/>
      <c r="C79" s="18" t="s">
        <v>16</v>
      </c>
      <c r="L79" s="22"/>
    </row>
    <row r="80" spans="2:12" s="6" customFormat="1" ht="16.5" customHeight="1">
      <c r="B80" s="22"/>
      <c r="E80" s="204" t="str">
        <f>$E$7</f>
        <v>PD Falkeštejn zpřístupnění</v>
      </c>
      <c r="F80" s="174"/>
      <c r="G80" s="174"/>
      <c r="H80" s="174"/>
      <c r="L80" s="22"/>
    </row>
    <row r="81" spans="2:12" s="6" customFormat="1" ht="15" customHeight="1">
      <c r="B81" s="22"/>
      <c r="C81" s="18" t="s">
        <v>87</v>
      </c>
      <c r="L81" s="22"/>
    </row>
    <row r="82" spans="2:12" s="6" customFormat="1" ht="19.5" customHeight="1">
      <c r="B82" s="22"/>
      <c r="E82" s="189" t="str">
        <f>$E$9</f>
        <v>01 - Zpřístupnění - stavební část</v>
      </c>
      <c r="F82" s="174"/>
      <c r="G82" s="174"/>
      <c r="H82" s="174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22</v>
      </c>
      <c r="F84" s="16" t="str">
        <f>$F$12</f>
        <v>Jetřichovice -Falkenštějn</v>
      </c>
      <c r="I84" s="18" t="s">
        <v>24</v>
      </c>
      <c r="J84" s="45" t="str">
        <f>IF($J$12="","",$J$12)</f>
        <v>30.10.2015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28</v>
      </c>
      <c r="F86" s="16" t="str">
        <f>$E$15</f>
        <v>ČR - Správa Národního parku České Švýcarsko</v>
      </c>
      <c r="I86" s="18" t="s">
        <v>34</v>
      </c>
      <c r="J86" s="16" t="str">
        <f>$E$21</f>
        <v>Severní stavební a.s., Masarykova 633, Ústí nad  L</v>
      </c>
      <c r="L86" s="22"/>
    </row>
    <row r="87" spans="2:12" s="6" customFormat="1" ht="15" customHeight="1">
      <c r="B87" s="22"/>
      <c r="C87" s="18" t="s">
        <v>32</v>
      </c>
      <c r="F87" s="16">
        <f>IF($E$18="","",$E$18)</f>
      </c>
      <c r="L87" s="22"/>
    </row>
    <row r="88" spans="2:12" s="6" customFormat="1" ht="11.25" customHeight="1">
      <c r="B88" s="22"/>
      <c r="L88" s="22"/>
    </row>
    <row r="89" spans="2:20" s="97" customFormat="1" ht="30" customHeight="1">
      <c r="B89" s="98"/>
      <c r="C89" s="99" t="s">
        <v>102</v>
      </c>
      <c r="D89" s="100" t="s">
        <v>58</v>
      </c>
      <c r="E89" s="100" t="s">
        <v>54</v>
      </c>
      <c r="F89" s="100" t="s">
        <v>103</v>
      </c>
      <c r="G89" s="100" t="s">
        <v>104</v>
      </c>
      <c r="H89" s="100" t="s">
        <v>105</v>
      </c>
      <c r="I89" s="100" t="s">
        <v>106</v>
      </c>
      <c r="J89" s="100" t="s">
        <v>107</v>
      </c>
      <c r="K89" s="101" t="s">
        <v>108</v>
      </c>
      <c r="L89" s="98"/>
      <c r="M89" s="51" t="s">
        <v>109</v>
      </c>
      <c r="N89" s="52" t="s">
        <v>43</v>
      </c>
      <c r="O89" s="52" t="s">
        <v>110</v>
      </c>
      <c r="P89" s="52" t="s">
        <v>111</v>
      </c>
      <c r="Q89" s="52" t="s">
        <v>112</v>
      </c>
      <c r="R89" s="52" t="s">
        <v>113</v>
      </c>
      <c r="S89" s="52" t="s">
        <v>114</v>
      </c>
      <c r="T89" s="53" t="s">
        <v>115</v>
      </c>
    </row>
    <row r="90" spans="2:63" s="6" customFormat="1" ht="30" customHeight="1">
      <c r="B90" s="22"/>
      <c r="C90" s="56" t="s">
        <v>92</v>
      </c>
      <c r="J90" s="102">
        <f>$BK$90</f>
        <v>0</v>
      </c>
      <c r="L90" s="22"/>
      <c r="M90" s="55"/>
      <c r="N90" s="46"/>
      <c r="O90" s="46"/>
      <c r="P90" s="103">
        <f>$P$91+$P$170+$P$649</f>
        <v>0</v>
      </c>
      <c r="Q90" s="46"/>
      <c r="R90" s="103">
        <f>$R$91+$R$170+$R$649</f>
        <v>191.011225692</v>
      </c>
      <c r="S90" s="46"/>
      <c r="T90" s="104">
        <f>$T$91+$T$170+$T$649</f>
        <v>0</v>
      </c>
      <c r="AT90" s="6" t="s">
        <v>72</v>
      </c>
      <c r="AU90" s="6" t="s">
        <v>93</v>
      </c>
      <c r="BK90" s="105">
        <f>$BK$91+$BK$170+$BK$649</f>
        <v>0</v>
      </c>
    </row>
    <row r="91" spans="2:63" s="106" customFormat="1" ht="37.5" customHeight="1">
      <c r="B91" s="107"/>
      <c r="D91" s="108" t="s">
        <v>72</v>
      </c>
      <c r="E91" s="109" t="s">
        <v>180</v>
      </c>
      <c r="F91" s="109" t="s">
        <v>181</v>
      </c>
      <c r="J91" s="110">
        <f>$BK$91</f>
        <v>0</v>
      </c>
      <c r="L91" s="107"/>
      <c r="M91" s="111"/>
      <c r="P91" s="112">
        <f>$P$92+$P$111+$P$136+$P$152+$P$167</f>
        <v>0</v>
      </c>
      <c r="R91" s="112">
        <f>$R$92+$R$111+$R$136+$R$152+$R$167</f>
        <v>106.56319470000001</v>
      </c>
      <c r="T91" s="113">
        <f>$T$92+$T$111+$T$136+$T$152+$T$167</f>
        <v>0</v>
      </c>
      <c r="AR91" s="108" t="s">
        <v>21</v>
      </c>
      <c r="AT91" s="108" t="s">
        <v>72</v>
      </c>
      <c r="AU91" s="108" t="s">
        <v>73</v>
      </c>
      <c r="AY91" s="108" t="s">
        <v>119</v>
      </c>
      <c r="BK91" s="114">
        <f>$BK$92+$BK$111+$BK$136+$BK$152+$BK$167</f>
        <v>0</v>
      </c>
    </row>
    <row r="92" spans="2:63" s="106" customFormat="1" ht="21" customHeight="1">
      <c r="B92" s="107"/>
      <c r="D92" s="108" t="s">
        <v>72</v>
      </c>
      <c r="E92" s="115" t="s">
        <v>21</v>
      </c>
      <c r="F92" s="115" t="s">
        <v>182</v>
      </c>
      <c r="J92" s="116">
        <f>$BK$92</f>
        <v>0</v>
      </c>
      <c r="L92" s="107"/>
      <c r="M92" s="111"/>
      <c r="P92" s="112">
        <f>SUM($P$93:$P$110)</f>
        <v>0</v>
      </c>
      <c r="R92" s="112">
        <f>SUM($R$93:$R$110)</f>
        <v>0</v>
      </c>
      <c r="T92" s="113">
        <f>SUM($T$93:$T$110)</f>
        <v>0</v>
      </c>
      <c r="AR92" s="108" t="s">
        <v>21</v>
      </c>
      <c r="AT92" s="108" t="s">
        <v>72</v>
      </c>
      <c r="AU92" s="108" t="s">
        <v>21</v>
      </c>
      <c r="AY92" s="108" t="s">
        <v>119</v>
      </c>
      <c r="BK92" s="114">
        <f>SUM($BK$93:$BK$110)</f>
        <v>0</v>
      </c>
    </row>
    <row r="93" spans="2:65" s="6" customFormat="1" ht="15.75" customHeight="1">
      <c r="B93" s="22"/>
      <c r="C93" s="117" t="s">
        <v>21</v>
      </c>
      <c r="D93" s="117" t="s">
        <v>122</v>
      </c>
      <c r="E93" s="118" t="s">
        <v>183</v>
      </c>
      <c r="F93" s="119" t="s">
        <v>184</v>
      </c>
      <c r="G93" s="120" t="s">
        <v>185</v>
      </c>
      <c r="H93" s="121">
        <v>413.69</v>
      </c>
      <c r="I93" s="122"/>
      <c r="J93" s="123">
        <f>ROUND($I$93*$H$93,2)</f>
        <v>0</v>
      </c>
      <c r="K93" s="119" t="s">
        <v>125</v>
      </c>
      <c r="L93" s="22"/>
      <c r="M93" s="124"/>
      <c r="N93" s="125" t="s">
        <v>44</v>
      </c>
      <c r="P93" s="126">
        <f>$O$93*$H$93</f>
        <v>0</v>
      </c>
      <c r="Q93" s="126">
        <v>0</v>
      </c>
      <c r="R93" s="126">
        <f>$Q$93*$H$93</f>
        <v>0</v>
      </c>
      <c r="S93" s="126">
        <v>0</v>
      </c>
      <c r="T93" s="127">
        <f>$S$93*$H$93</f>
        <v>0</v>
      </c>
      <c r="AR93" s="76" t="s">
        <v>186</v>
      </c>
      <c r="AT93" s="76" t="s">
        <v>122</v>
      </c>
      <c r="AU93" s="76" t="s">
        <v>81</v>
      </c>
      <c r="AY93" s="6" t="s">
        <v>119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21</v>
      </c>
      <c r="BK93" s="128">
        <f>ROUND($I$93*$H$93,2)</f>
        <v>0</v>
      </c>
      <c r="BL93" s="76" t="s">
        <v>186</v>
      </c>
      <c r="BM93" s="76" t="s">
        <v>187</v>
      </c>
    </row>
    <row r="94" spans="2:47" s="6" customFormat="1" ht="27" customHeight="1">
      <c r="B94" s="22"/>
      <c r="D94" s="129" t="s">
        <v>128</v>
      </c>
      <c r="F94" s="130" t="s">
        <v>188</v>
      </c>
      <c r="L94" s="22"/>
      <c r="M94" s="48"/>
      <c r="T94" s="49"/>
      <c r="AT94" s="6" t="s">
        <v>128</v>
      </c>
      <c r="AU94" s="6" t="s">
        <v>81</v>
      </c>
    </row>
    <row r="95" spans="2:65" s="6" customFormat="1" ht="15.75" customHeight="1">
      <c r="B95" s="22"/>
      <c r="C95" s="117" t="s">
        <v>81</v>
      </c>
      <c r="D95" s="117" t="s">
        <v>122</v>
      </c>
      <c r="E95" s="118" t="s">
        <v>189</v>
      </c>
      <c r="F95" s="119" t="s">
        <v>190</v>
      </c>
      <c r="G95" s="120" t="s">
        <v>185</v>
      </c>
      <c r="H95" s="121">
        <v>413.69</v>
      </c>
      <c r="I95" s="122"/>
      <c r="J95" s="123">
        <f>ROUND($I$95*$H$95,2)</f>
        <v>0</v>
      </c>
      <c r="K95" s="119" t="s">
        <v>125</v>
      </c>
      <c r="L95" s="22"/>
      <c r="M95" s="124"/>
      <c r="N95" s="125" t="s">
        <v>44</v>
      </c>
      <c r="P95" s="126">
        <f>$O$95*$H$95</f>
        <v>0</v>
      </c>
      <c r="Q95" s="126">
        <v>0</v>
      </c>
      <c r="R95" s="126">
        <f>$Q$95*$H$95</f>
        <v>0</v>
      </c>
      <c r="S95" s="126">
        <v>0</v>
      </c>
      <c r="T95" s="127">
        <f>$S$95*$H$95</f>
        <v>0</v>
      </c>
      <c r="AR95" s="76" t="s">
        <v>186</v>
      </c>
      <c r="AT95" s="76" t="s">
        <v>122</v>
      </c>
      <c r="AU95" s="76" t="s">
        <v>81</v>
      </c>
      <c r="AY95" s="6" t="s">
        <v>119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21</v>
      </c>
      <c r="BK95" s="128">
        <f>ROUND($I$95*$H$95,2)</f>
        <v>0</v>
      </c>
      <c r="BL95" s="76" t="s">
        <v>186</v>
      </c>
      <c r="BM95" s="76" t="s">
        <v>191</v>
      </c>
    </row>
    <row r="96" spans="2:47" s="6" customFormat="1" ht="16.5" customHeight="1">
      <c r="B96" s="22"/>
      <c r="D96" s="129" t="s">
        <v>128</v>
      </c>
      <c r="F96" s="130" t="s">
        <v>192</v>
      </c>
      <c r="L96" s="22"/>
      <c r="M96" s="48"/>
      <c r="T96" s="49"/>
      <c r="AT96" s="6" t="s">
        <v>128</v>
      </c>
      <c r="AU96" s="6" t="s">
        <v>81</v>
      </c>
    </row>
    <row r="97" spans="2:65" s="6" customFormat="1" ht="15.75" customHeight="1">
      <c r="B97" s="22"/>
      <c r="C97" s="117" t="s">
        <v>137</v>
      </c>
      <c r="D97" s="117" t="s">
        <v>122</v>
      </c>
      <c r="E97" s="118" t="s">
        <v>193</v>
      </c>
      <c r="F97" s="119" t="s">
        <v>194</v>
      </c>
      <c r="G97" s="120" t="s">
        <v>195</v>
      </c>
      <c r="H97" s="121">
        <v>124.107</v>
      </c>
      <c r="I97" s="122"/>
      <c r="J97" s="123">
        <f>ROUND($I$97*$H$97,2)</f>
        <v>0</v>
      </c>
      <c r="K97" s="119" t="s">
        <v>125</v>
      </c>
      <c r="L97" s="22"/>
      <c r="M97" s="124"/>
      <c r="N97" s="125" t="s">
        <v>44</v>
      </c>
      <c r="P97" s="126">
        <f>$O$97*$H$97</f>
        <v>0</v>
      </c>
      <c r="Q97" s="126">
        <v>0</v>
      </c>
      <c r="R97" s="126">
        <f>$Q$97*$H$97</f>
        <v>0</v>
      </c>
      <c r="S97" s="126">
        <v>0</v>
      </c>
      <c r="T97" s="127">
        <f>$S$97*$H$97</f>
        <v>0</v>
      </c>
      <c r="AR97" s="76" t="s">
        <v>186</v>
      </c>
      <c r="AT97" s="76" t="s">
        <v>122</v>
      </c>
      <c r="AU97" s="76" t="s">
        <v>81</v>
      </c>
      <c r="AY97" s="6" t="s">
        <v>119</v>
      </c>
      <c r="BE97" s="128">
        <f>IF($N$97="základní",$J$97,0)</f>
        <v>0</v>
      </c>
      <c r="BF97" s="128">
        <f>IF($N$97="snížená",$J$97,0)</f>
        <v>0</v>
      </c>
      <c r="BG97" s="128">
        <f>IF($N$97="zákl. přenesená",$J$97,0)</f>
        <v>0</v>
      </c>
      <c r="BH97" s="128">
        <f>IF($N$97="sníž. přenesená",$J$97,0)</f>
        <v>0</v>
      </c>
      <c r="BI97" s="128">
        <f>IF($N$97="nulová",$J$97,0)</f>
        <v>0</v>
      </c>
      <c r="BJ97" s="76" t="s">
        <v>21</v>
      </c>
      <c r="BK97" s="128">
        <f>ROUND($I$97*$H$97,2)</f>
        <v>0</v>
      </c>
      <c r="BL97" s="76" t="s">
        <v>186</v>
      </c>
      <c r="BM97" s="76" t="s">
        <v>196</v>
      </c>
    </row>
    <row r="98" spans="2:47" s="6" customFormat="1" ht="16.5" customHeight="1">
      <c r="B98" s="22"/>
      <c r="D98" s="129" t="s">
        <v>128</v>
      </c>
      <c r="F98" s="130" t="s">
        <v>194</v>
      </c>
      <c r="L98" s="22"/>
      <c r="M98" s="48"/>
      <c r="T98" s="49"/>
      <c r="AT98" s="6" t="s">
        <v>128</v>
      </c>
      <c r="AU98" s="6" t="s">
        <v>81</v>
      </c>
    </row>
    <row r="99" spans="2:51" s="6" customFormat="1" ht="15.75" customHeight="1">
      <c r="B99" s="134"/>
      <c r="D99" s="135" t="s">
        <v>197</v>
      </c>
      <c r="E99" s="136"/>
      <c r="F99" s="137" t="s">
        <v>198</v>
      </c>
      <c r="H99" s="138">
        <v>124.107</v>
      </c>
      <c r="L99" s="134"/>
      <c r="M99" s="139"/>
      <c r="T99" s="140"/>
      <c r="AT99" s="136" t="s">
        <v>197</v>
      </c>
      <c r="AU99" s="136" t="s">
        <v>81</v>
      </c>
      <c r="AV99" s="136" t="s">
        <v>81</v>
      </c>
      <c r="AW99" s="136" t="s">
        <v>93</v>
      </c>
      <c r="AX99" s="136" t="s">
        <v>21</v>
      </c>
      <c r="AY99" s="136" t="s">
        <v>119</v>
      </c>
    </row>
    <row r="100" spans="2:65" s="6" customFormat="1" ht="15.75" customHeight="1">
      <c r="B100" s="22"/>
      <c r="C100" s="117" t="s">
        <v>186</v>
      </c>
      <c r="D100" s="117" t="s">
        <v>122</v>
      </c>
      <c r="E100" s="118" t="s">
        <v>199</v>
      </c>
      <c r="F100" s="119" t="s">
        <v>200</v>
      </c>
      <c r="G100" s="120" t="s">
        <v>201</v>
      </c>
      <c r="H100" s="121">
        <v>74.464</v>
      </c>
      <c r="I100" s="122"/>
      <c r="J100" s="123">
        <f>ROUND($I$100*$H$100,2)</f>
        <v>0</v>
      </c>
      <c r="K100" s="119"/>
      <c r="L100" s="22"/>
      <c r="M100" s="124"/>
      <c r="N100" s="125" t="s">
        <v>44</v>
      </c>
      <c r="P100" s="126">
        <f>$O$100*$H$100</f>
        <v>0</v>
      </c>
      <c r="Q100" s="126">
        <v>0</v>
      </c>
      <c r="R100" s="126">
        <f>$Q$100*$H$100</f>
        <v>0</v>
      </c>
      <c r="S100" s="126">
        <v>0</v>
      </c>
      <c r="T100" s="127">
        <f>$S$100*$H$100</f>
        <v>0</v>
      </c>
      <c r="AR100" s="76" t="s">
        <v>186</v>
      </c>
      <c r="AT100" s="76" t="s">
        <v>122</v>
      </c>
      <c r="AU100" s="76" t="s">
        <v>81</v>
      </c>
      <c r="AY100" s="6" t="s">
        <v>119</v>
      </c>
      <c r="BE100" s="128">
        <f>IF($N$100="základní",$J$100,0)</f>
        <v>0</v>
      </c>
      <c r="BF100" s="128">
        <f>IF($N$100="snížená",$J$100,0)</f>
        <v>0</v>
      </c>
      <c r="BG100" s="128">
        <f>IF($N$100="zákl. přenesená",$J$100,0)</f>
        <v>0</v>
      </c>
      <c r="BH100" s="128">
        <f>IF($N$100="sníž. přenesená",$J$100,0)</f>
        <v>0</v>
      </c>
      <c r="BI100" s="128">
        <f>IF($N$100="nulová",$J$100,0)</f>
        <v>0</v>
      </c>
      <c r="BJ100" s="76" t="s">
        <v>21</v>
      </c>
      <c r="BK100" s="128">
        <f>ROUND($I$100*$H$100,2)</f>
        <v>0</v>
      </c>
      <c r="BL100" s="76" t="s">
        <v>186</v>
      </c>
      <c r="BM100" s="76" t="s">
        <v>202</v>
      </c>
    </row>
    <row r="101" spans="2:47" s="6" customFormat="1" ht="16.5" customHeight="1">
      <c r="B101" s="22"/>
      <c r="D101" s="129" t="s">
        <v>128</v>
      </c>
      <c r="F101" s="130" t="s">
        <v>203</v>
      </c>
      <c r="L101" s="22"/>
      <c r="M101" s="48"/>
      <c r="T101" s="49"/>
      <c r="AT101" s="6" t="s">
        <v>128</v>
      </c>
      <c r="AU101" s="6" t="s">
        <v>81</v>
      </c>
    </row>
    <row r="102" spans="2:51" s="6" customFormat="1" ht="15.75" customHeight="1">
      <c r="B102" s="134"/>
      <c r="D102" s="135" t="s">
        <v>197</v>
      </c>
      <c r="E102" s="136"/>
      <c r="F102" s="137" t="s">
        <v>204</v>
      </c>
      <c r="H102" s="138">
        <v>74.464</v>
      </c>
      <c r="L102" s="134"/>
      <c r="M102" s="139"/>
      <c r="T102" s="140"/>
      <c r="AT102" s="136" t="s">
        <v>197</v>
      </c>
      <c r="AU102" s="136" t="s">
        <v>81</v>
      </c>
      <c r="AV102" s="136" t="s">
        <v>81</v>
      </c>
      <c r="AW102" s="136" t="s">
        <v>93</v>
      </c>
      <c r="AX102" s="136" t="s">
        <v>21</v>
      </c>
      <c r="AY102" s="136" t="s">
        <v>119</v>
      </c>
    </row>
    <row r="103" spans="2:65" s="6" customFormat="1" ht="15.75" customHeight="1">
      <c r="B103" s="22"/>
      <c r="C103" s="117" t="s">
        <v>118</v>
      </c>
      <c r="D103" s="117" t="s">
        <v>122</v>
      </c>
      <c r="E103" s="118" t="s">
        <v>205</v>
      </c>
      <c r="F103" s="119" t="s">
        <v>206</v>
      </c>
      <c r="G103" s="120" t="s">
        <v>185</v>
      </c>
      <c r="H103" s="121">
        <v>413.69</v>
      </c>
      <c r="I103" s="122"/>
      <c r="J103" s="123">
        <f>ROUND($I$103*$H$103,2)</f>
        <v>0</v>
      </c>
      <c r="K103" s="119" t="s">
        <v>125</v>
      </c>
      <c r="L103" s="22"/>
      <c r="M103" s="124"/>
      <c r="N103" s="125" t="s">
        <v>44</v>
      </c>
      <c r="P103" s="126">
        <f>$O$103*$H$103</f>
        <v>0</v>
      </c>
      <c r="Q103" s="126">
        <v>0</v>
      </c>
      <c r="R103" s="126">
        <f>$Q$103*$H$103</f>
        <v>0</v>
      </c>
      <c r="S103" s="126">
        <v>0</v>
      </c>
      <c r="T103" s="127">
        <f>$S$103*$H$103</f>
        <v>0</v>
      </c>
      <c r="AR103" s="76" t="s">
        <v>186</v>
      </c>
      <c r="AT103" s="76" t="s">
        <v>122</v>
      </c>
      <c r="AU103" s="76" t="s">
        <v>81</v>
      </c>
      <c r="AY103" s="6" t="s">
        <v>119</v>
      </c>
      <c r="BE103" s="128">
        <f>IF($N$103="základní",$J$103,0)</f>
        <v>0</v>
      </c>
      <c r="BF103" s="128">
        <f>IF($N$103="snížená",$J$103,0)</f>
        <v>0</v>
      </c>
      <c r="BG103" s="128">
        <f>IF($N$103="zákl. přenesená",$J$103,0)</f>
        <v>0</v>
      </c>
      <c r="BH103" s="128">
        <f>IF($N$103="sníž. přenesená",$J$103,0)</f>
        <v>0</v>
      </c>
      <c r="BI103" s="128">
        <f>IF($N$103="nulová",$J$103,0)</f>
        <v>0</v>
      </c>
      <c r="BJ103" s="76" t="s">
        <v>21</v>
      </c>
      <c r="BK103" s="128">
        <f>ROUND($I$103*$H$103,2)</f>
        <v>0</v>
      </c>
      <c r="BL103" s="76" t="s">
        <v>186</v>
      </c>
      <c r="BM103" s="76" t="s">
        <v>207</v>
      </c>
    </row>
    <row r="104" spans="2:47" s="6" customFormat="1" ht="16.5" customHeight="1">
      <c r="B104" s="22"/>
      <c r="D104" s="129" t="s">
        <v>128</v>
      </c>
      <c r="F104" s="130" t="s">
        <v>208</v>
      </c>
      <c r="L104" s="22"/>
      <c r="M104" s="48"/>
      <c r="T104" s="49"/>
      <c r="AT104" s="6" t="s">
        <v>128</v>
      </c>
      <c r="AU104" s="6" t="s">
        <v>81</v>
      </c>
    </row>
    <row r="105" spans="2:51" s="6" customFormat="1" ht="15.75" customHeight="1">
      <c r="B105" s="141"/>
      <c r="D105" s="135" t="s">
        <v>197</v>
      </c>
      <c r="E105" s="142"/>
      <c r="F105" s="143" t="s">
        <v>209</v>
      </c>
      <c r="H105" s="142"/>
      <c r="L105" s="141"/>
      <c r="M105" s="144"/>
      <c r="T105" s="145"/>
      <c r="AT105" s="142" t="s">
        <v>197</v>
      </c>
      <c r="AU105" s="142" t="s">
        <v>81</v>
      </c>
      <c r="AV105" s="142" t="s">
        <v>21</v>
      </c>
      <c r="AW105" s="142" t="s">
        <v>93</v>
      </c>
      <c r="AX105" s="142" t="s">
        <v>73</v>
      </c>
      <c r="AY105" s="142" t="s">
        <v>119</v>
      </c>
    </row>
    <row r="106" spans="2:51" s="6" customFormat="1" ht="15.75" customHeight="1">
      <c r="B106" s="134"/>
      <c r="D106" s="135" t="s">
        <v>197</v>
      </c>
      <c r="E106" s="136"/>
      <c r="F106" s="137" t="s">
        <v>210</v>
      </c>
      <c r="H106" s="138">
        <v>413.69</v>
      </c>
      <c r="L106" s="134"/>
      <c r="M106" s="139"/>
      <c r="T106" s="140"/>
      <c r="AT106" s="136" t="s">
        <v>197</v>
      </c>
      <c r="AU106" s="136" t="s">
        <v>81</v>
      </c>
      <c r="AV106" s="136" t="s">
        <v>81</v>
      </c>
      <c r="AW106" s="136" t="s">
        <v>93</v>
      </c>
      <c r="AX106" s="136" t="s">
        <v>73</v>
      </c>
      <c r="AY106" s="136" t="s">
        <v>119</v>
      </c>
    </row>
    <row r="107" spans="2:51" s="6" customFormat="1" ht="15.75" customHeight="1">
      <c r="B107" s="146"/>
      <c r="D107" s="135" t="s">
        <v>197</v>
      </c>
      <c r="E107" s="147"/>
      <c r="F107" s="148" t="s">
        <v>211</v>
      </c>
      <c r="H107" s="149">
        <v>413.69</v>
      </c>
      <c r="L107" s="146"/>
      <c r="M107" s="150"/>
      <c r="T107" s="151"/>
      <c r="AT107" s="147" t="s">
        <v>197</v>
      </c>
      <c r="AU107" s="147" t="s">
        <v>81</v>
      </c>
      <c r="AV107" s="147" t="s">
        <v>186</v>
      </c>
      <c r="AW107" s="147" t="s">
        <v>93</v>
      </c>
      <c r="AX107" s="147" t="s">
        <v>21</v>
      </c>
      <c r="AY107" s="147" t="s">
        <v>119</v>
      </c>
    </row>
    <row r="108" spans="2:65" s="6" customFormat="1" ht="15.75" customHeight="1">
      <c r="B108" s="22"/>
      <c r="C108" s="117" t="s">
        <v>143</v>
      </c>
      <c r="D108" s="117" t="s">
        <v>122</v>
      </c>
      <c r="E108" s="118" t="s">
        <v>212</v>
      </c>
      <c r="F108" s="119" t="s">
        <v>213</v>
      </c>
      <c r="G108" s="120" t="s">
        <v>185</v>
      </c>
      <c r="H108" s="121">
        <v>600</v>
      </c>
      <c r="I108" s="122"/>
      <c r="J108" s="123">
        <f>ROUND($I$108*$H$108,2)</f>
        <v>0</v>
      </c>
      <c r="K108" s="119" t="s">
        <v>125</v>
      </c>
      <c r="L108" s="22"/>
      <c r="M108" s="124"/>
      <c r="N108" s="125" t="s">
        <v>44</v>
      </c>
      <c r="P108" s="126">
        <f>$O$108*$H$108</f>
        <v>0</v>
      </c>
      <c r="Q108" s="126">
        <v>0</v>
      </c>
      <c r="R108" s="126">
        <f>$Q$108*$H$108</f>
        <v>0</v>
      </c>
      <c r="S108" s="126">
        <v>0</v>
      </c>
      <c r="T108" s="127">
        <f>$S$108*$H$108</f>
        <v>0</v>
      </c>
      <c r="AR108" s="76" t="s">
        <v>186</v>
      </c>
      <c r="AT108" s="76" t="s">
        <v>122</v>
      </c>
      <c r="AU108" s="76" t="s">
        <v>81</v>
      </c>
      <c r="AY108" s="6" t="s">
        <v>119</v>
      </c>
      <c r="BE108" s="128">
        <f>IF($N$108="základní",$J$108,0)</f>
        <v>0</v>
      </c>
      <c r="BF108" s="128">
        <f>IF($N$108="snížená",$J$108,0)</f>
        <v>0</v>
      </c>
      <c r="BG108" s="128">
        <f>IF($N$108="zákl. přenesená",$J$108,0)</f>
        <v>0</v>
      </c>
      <c r="BH108" s="128">
        <f>IF($N$108="sníž. přenesená",$J$108,0)</f>
        <v>0</v>
      </c>
      <c r="BI108" s="128">
        <f>IF($N$108="nulová",$J$108,0)</f>
        <v>0</v>
      </c>
      <c r="BJ108" s="76" t="s">
        <v>21</v>
      </c>
      <c r="BK108" s="128">
        <f>ROUND($I$108*$H$108,2)</f>
        <v>0</v>
      </c>
      <c r="BL108" s="76" t="s">
        <v>186</v>
      </c>
      <c r="BM108" s="76" t="s">
        <v>214</v>
      </c>
    </row>
    <row r="109" spans="2:47" s="6" customFormat="1" ht="27" customHeight="1">
      <c r="B109" s="22"/>
      <c r="D109" s="129" t="s">
        <v>128</v>
      </c>
      <c r="F109" s="130" t="s">
        <v>215</v>
      </c>
      <c r="L109" s="22"/>
      <c r="M109" s="48"/>
      <c r="T109" s="49"/>
      <c r="AT109" s="6" t="s">
        <v>128</v>
      </c>
      <c r="AU109" s="6" t="s">
        <v>81</v>
      </c>
    </row>
    <row r="110" spans="2:51" s="6" customFormat="1" ht="15.75" customHeight="1">
      <c r="B110" s="134"/>
      <c r="D110" s="135" t="s">
        <v>197</v>
      </c>
      <c r="E110" s="136"/>
      <c r="F110" s="137" t="s">
        <v>216</v>
      </c>
      <c r="H110" s="138">
        <v>600</v>
      </c>
      <c r="L110" s="134"/>
      <c r="M110" s="139"/>
      <c r="T110" s="140"/>
      <c r="AT110" s="136" t="s">
        <v>197</v>
      </c>
      <c r="AU110" s="136" t="s">
        <v>81</v>
      </c>
      <c r="AV110" s="136" t="s">
        <v>81</v>
      </c>
      <c r="AW110" s="136" t="s">
        <v>93</v>
      </c>
      <c r="AX110" s="136" t="s">
        <v>21</v>
      </c>
      <c r="AY110" s="136" t="s">
        <v>119</v>
      </c>
    </row>
    <row r="111" spans="2:63" s="106" customFormat="1" ht="30.75" customHeight="1">
      <c r="B111" s="107"/>
      <c r="D111" s="108" t="s">
        <v>72</v>
      </c>
      <c r="E111" s="115" t="s">
        <v>81</v>
      </c>
      <c r="F111" s="115" t="s">
        <v>217</v>
      </c>
      <c r="J111" s="116">
        <f>$BK$111</f>
        <v>0</v>
      </c>
      <c r="L111" s="107"/>
      <c r="M111" s="111"/>
      <c r="P111" s="112">
        <f>SUM($P$112:$P$135)</f>
        <v>0</v>
      </c>
      <c r="R111" s="112">
        <f>SUM($R$112:$R$135)</f>
        <v>7.019233</v>
      </c>
      <c r="T111" s="113">
        <f>SUM($T$112:$T$135)</f>
        <v>0</v>
      </c>
      <c r="AR111" s="108" t="s">
        <v>21</v>
      </c>
      <c r="AT111" s="108" t="s">
        <v>72</v>
      </c>
      <c r="AU111" s="108" t="s">
        <v>21</v>
      </c>
      <c r="AY111" s="108" t="s">
        <v>119</v>
      </c>
      <c r="BK111" s="114">
        <f>SUM($BK$112:$BK$135)</f>
        <v>0</v>
      </c>
    </row>
    <row r="112" spans="2:65" s="6" customFormat="1" ht="15.75" customHeight="1">
      <c r="B112" s="22"/>
      <c r="C112" s="117" t="s">
        <v>150</v>
      </c>
      <c r="D112" s="117" t="s">
        <v>122</v>
      </c>
      <c r="E112" s="118" t="s">
        <v>218</v>
      </c>
      <c r="F112" s="119" t="s">
        <v>219</v>
      </c>
      <c r="G112" s="120" t="s">
        <v>220</v>
      </c>
      <c r="H112" s="121">
        <v>89</v>
      </c>
      <c r="I112" s="122"/>
      <c r="J112" s="123">
        <f>ROUND($I$112*$H$112,2)</f>
        <v>0</v>
      </c>
      <c r="K112" s="119" t="s">
        <v>125</v>
      </c>
      <c r="L112" s="22"/>
      <c r="M112" s="124"/>
      <c r="N112" s="125" t="s">
        <v>44</v>
      </c>
      <c r="P112" s="126">
        <f>$O$112*$H$112</f>
        <v>0</v>
      </c>
      <c r="Q112" s="126">
        <v>0.00021</v>
      </c>
      <c r="R112" s="126">
        <f>$Q$112*$H$112</f>
        <v>0.018690000000000002</v>
      </c>
      <c r="S112" s="126">
        <v>0</v>
      </c>
      <c r="T112" s="127">
        <f>$S$112*$H$112</f>
        <v>0</v>
      </c>
      <c r="AR112" s="76" t="s">
        <v>186</v>
      </c>
      <c r="AT112" s="76" t="s">
        <v>122</v>
      </c>
      <c r="AU112" s="76" t="s">
        <v>81</v>
      </c>
      <c r="AY112" s="6" t="s">
        <v>119</v>
      </c>
      <c r="BE112" s="128">
        <f>IF($N$112="základní",$J$112,0)</f>
        <v>0</v>
      </c>
      <c r="BF112" s="128">
        <f>IF($N$112="snížená",$J$112,0)</f>
        <v>0</v>
      </c>
      <c r="BG112" s="128">
        <f>IF($N$112="zákl. přenesená",$J$112,0)</f>
        <v>0</v>
      </c>
      <c r="BH112" s="128">
        <f>IF($N$112="sníž. přenesená",$J$112,0)</f>
        <v>0</v>
      </c>
      <c r="BI112" s="128">
        <f>IF($N$112="nulová",$J$112,0)</f>
        <v>0</v>
      </c>
      <c r="BJ112" s="76" t="s">
        <v>21</v>
      </c>
      <c r="BK112" s="128">
        <f>ROUND($I$112*$H$112,2)</f>
        <v>0</v>
      </c>
      <c r="BL112" s="76" t="s">
        <v>186</v>
      </c>
      <c r="BM112" s="76" t="s">
        <v>221</v>
      </c>
    </row>
    <row r="113" spans="2:47" s="6" customFormat="1" ht="16.5" customHeight="1">
      <c r="B113" s="22"/>
      <c r="D113" s="129" t="s">
        <v>128</v>
      </c>
      <c r="F113" s="130" t="s">
        <v>222</v>
      </c>
      <c r="L113" s="22"/>
      <c r="M113" s="48"/>
      <c r="T113" s="49"/>
      <c r="AT113" s="6" t="s">
        <v>128</v>
      </c>
      <c r="AU113" s="6" t="s">
        <v>81</v>
      </c>
    </row>
    <row r="114" spans="2:51" s="6" customFormat="1" ht="15.75" customHeight="1">
      <c r="B114" s="141"/>
      <c r="D114" s="135" t="s">
        <v>197</v>
      </c>
      <c r="E114" s="142"/>
      <c r="F114" s="143" t="s">
        <v>223</v>
      </c>
      <c r="H114" s="142"/>
      <c r="L114" s="141"/>
      <c r="M114" s="144"/>
      <c r="T114" s="145"/>
      <c r="AT114" s="142" t="s">
        <v>197</v>
      </c>
      <c r="AU114" s="142" t="s">
        <v>81</v>
      </c>
      <c r="AV114" s="142" t="s">
        <v>21</v>
      </c>
      <c r="AW114" s="142" t="s">
        <v>93</v>
      </c>
      <c r="AX114" s="142" t="s">
        <v>73</v>
      </c>
      <c r="AY114" s="142" t="s">
        <v>119</v>
      </c>
    </row>
    <row r="115" spans="2:51" s="6" customFormat="1" ht="15.75" customHeight="1">
      <c r="B115" s="141"/>
      <c r="D115" s="135" t="s">
        <v>197</v>
      </c>
      <c r="E115" s="142"/>
      <c r="F115" s="143" t="s">
        <v>224</v>
      </c>
      <c r="H115" s="142"/>
      <c r="L115" s="141"/>
      <c r="M115" s="144"/>
      <c r="T115" s="145"/>
      <c r="AT115" s="142" t="s">
        <v>197</v>
      </c>
      <c r="AU115" s="142" t="s">
        <v>81</v>
      </c>
      <c r="AV115" s="142" t="s">
        <v>21</v>
      </c>
      <c r="AW115" s="142" t="s">
        <v>93</v>
      </c>
      <c r="AX115" s="142" t="s">
        <v>73</v>
      </c>
      <c r="AY115" s="142" t="s">
        <v>119</v>
      </c>
    </row>
    <row r="116" spans="2:51" s="6" customFormat="1" ht="15.75" customHeight="1">
      <c r="B116" s="141"/>
      <c r="D116" s="135" t="s">
        <v>197</v>
      </c>
      <c r="E116" s="142"/>
      <c r="F116" s="143" t="s">
        <v>225</v>
      </c>
      <c r="H116" s="142"/>
      <c r="L116" s="141"/>
      <c r="M116" s="144"/>
      <c r="T116" s="145"/>
      <c r="AT116" s="142" t="s">
        <v>197</v>
      </c>
      <c r="AU116" s="142" t="s">
        <v>81</v>
      </c>
      <c r="AV116" s="142" t="s">
        <v>21</v>
      </c>
      <c r="AW116" s="142" t="s">
        <v>93</v>
      </c>
      <c r="AX116" s="142" t="s">
        <v>73</v>
      </c>
      <c r="AY116" s="142" t="s">
        <v>119</v>
      </c>
    </row>
    <row r="117" spans="2:51" s="6" customFormat="1" ht="15.75" customHeight="1">
      <c r="B117" s="134"/>
      <c r="D117" s="135" t="s">
        <v>197</v>
      </c>
      <c r="E117" s="136"/>
      <c r="F117" s="137" t="s">
        <v>7</v>
      </c>
      <c r="H117" s="138">
        <v>21</v>
      </c>
      <c r="L117" s="134"/>
      <c r="M117" s="139"/>
      <c r="T117" s="140"/>
      <c r="AT117" s="136" t="s">
        <v>197</v>
      </c>
      <c r="AU117" s="136" t="s">
        <v>81</v>
      </c>
      <c r="AV117" s="136" t="s">
        <v>81</v>
      </c>
      <c r="AW117" s="136" t="s">
        <v>93</v>
      </c>
      <c r="AX117" s="136" t="s">
        <v>73</v>
      </c>
      <c r="AY117" s="136" t="s">
        <v>119</v>
      </c>
    </row>
    <row r="118" spans="2:51" s="6" customFormat="1" ht="15.75" customHeight="1">
      <c r="B118" s="134"/>
      <c r="D118" s="135" t="s">
        <v>197</v>
      </c>
      <c r="E118" s="136"/>
      <c r="F118" s="137" t="s">
        <v>226</v>
      </c>
      <c r="H118" s="138">
        <v>68</v>
      </c>
      <c r="L118" s="134"/>
      <c r="M118" s="139"/>
      <c r="T118" s="140"/>
      <c r="AT118" s="136" t="s">
        <v>197</v>
      </c>
      <c r="AU118" s="136" t="s">
        <v>81</v>
      </c>
      <c r="AV118" s="136" t="s">
        <v>81</v>
      </c>
      <c r="AW118" s="136" t="s">
        <v>93</v>
      </c>
      <c r="AX118" s="136" t="s">
        <v>73</v>
      </c>
      <c r="AY118" s="136" t="s">
        <v>119</v>
      </c>
    </row>
    <row r="119" spans="2:51" s="6" customFormat="1" ht="15.75" customHeight="1">
      <c r="B119" s="146"/>
      <c r="D119" s="135" t="s">
        <v>197</v>
      </c>
      <c r="E119" s="147"/>
      <c r="F119" s="148" t="s">
        <v>211</v>
      </c>
      <c r="H119" s="149">
        <v>89</v>
      </c>
      <c r="L119" s="146"/>
      <c r="M119" s="150"/>
      <c r="T119" s="151"/>
      <c r="AT119" s="147" t="s">
        <v>197</v>
      </c>
      <c r="AU119" s="147" t="s">
        <v>81</v>
      </c>
      <c r="AV119" s="147" t="s">
        <v>186</v>
      </c>
      <c r="AW119" s="147" t="s">
        <v>93</v>
      </c>
      <c r="AX119" s="147" t="s">
        <v>21</v>
      </c>
      <c r="AY119" s="147" t="s">
        <v>119</v>
      </c>
    </row>
    <row r="120" spans="2:65" s="6" customFormat="1" ht="15.75" customHeight="1">
      <c r="B120" s="22"/>
      <c r="C120" s="117" t="s">
        <v>155</v>
      </c>
      <c r="D120" s="117" t="s">
        <v>122</v>
      </c>
      <c r="E120" s="118" t="s">
        <v>227</v>
      </c>
      <c r="F120" s="119" t="s">
        <v>228</v>
      </c>
      <c r="G120" s="120" t="s">
        <v>220</v>
      </c>
      <c r="H120" s="121">
        <v>89</v>
      </c>
      <c r="I120" s="122"/>
      <c r="J120" s="123">
        <f>ROUND($I$120*$H$120,2)</f>
        <v>0</v>
      </c>
      <c r="K120" s="119" t="s">
        <v>125</v>
      </c>
      <c r="L120" s="22"/>
      <c r="M120" s="124"/>
      <c r="N120" s="125" t="s">
        <v>44</v>
      </c>
      <c r="P120" s="126">
        <f>$O$120*$H$120</f>
        <v>0</v>
      </c>
      <c r="Q120" s="126">
        <v>0</v>
      </c>
      <c r="R120" s="126">
        <f>$Q$120*$H$120</f>
        <v>0</v>
      </c>
      <c r="S120" s="126">
        <v>0</v>
      </c>
      <c r="T120" s="127">
        <f>$S$120*$H$120</f>
        <v>0</v>
      </c>
      <c r="AR120" s="76" t="s">
        <v>186</v>
      </c>
      <c r="AT120" s="76" t="s">
        <v>122</v>
      </c>
      <c r="AU120" s="76" t="s">
        <v>81</v>
      </c>
      <c r="AY120" s="6" t="s">
        <v>119</v>
      </c>
      <c r="BE120" s="128">
        <f>IF($N$120="základní",$J$120,0)</f>
        <v>0</v>
      </c>
      <c r="BF120" s="128">
        <f>IF($N$120="snížená",$J$120,0)</f>
        <v>0</v>
      </c>
      <c r="BG120" s="128">
        <f>IF($N$120="zákl. přenesená",$J$120,0)</f>
        <v>0</v>
      </c>
      <c r="BH120" s="128">
        <f>IF($N$120="sníž. přenesená",$J$120,0)</f>
        <v>0</v>
      </c>
      <c r="BI120" s="128">
        <f>IF($N$120="nulová",$J$120,0)</f>
        <v>0</v>
      </c>
      <c r="BJ120" s="76" t="s">
        <v>21</v>
      </c>
      <c r="BK120" s="128">
        <f>ROUND($I$120*$H$120,2)</f>
        <v>0</v>
      </c>
      <c r="BL120" s="76" t="s">
        <v>186</v>
      </c>
      <c r="BM120" s="76" t="s">
        <v>229</v>
      </c>
    </row>
    <row r="121" spans="2:47" s="6" customFormat="1" ht="27" customHeight="1">
      <c r="B121" s="22"/>
      <c r="D121" s="129" t="s">
        <v>128</v>
      </c>
      <c r="F121" s="130" t="s">
        <v>230</v>
      </c>
      <c r="L121" s="22"/>
      <c r="M121" s="48"/>
      <c r="T121" s="49"/>
      <c r="AT121" s="6" t="s">
        <v>128</v>
      </c>
      <c r="AU121" s="6" t="s">
        <v>81</v>
      </c>
    </row>
    <row r="122" spans="2:51" s="6" customFormat="1" ht="15.75" customHeight="1">
      <c r="B122" s="141"/>
      <c r="D122" s="135" t="s">
        <v>197</v>
      </c>
      <c r="E122" s="142"/>
      <c r="F122" s="143" t="s">
        <v>223</v>
      </c>
      <c r="H122" s="142"/>
      <c r="L122" s="141"/>
      <c r="M122" s="144"/>
      <c r="T122" s="145"/>
      <c r="AT122" s="142" t="s">
        <v>197</v>
      </c>
      <c r="AU122" s="142" t="s">
        <v>81</v>
      </c>
      <c r="AV122" s="142" t="s">
        <v>21</v>
      </c>
      <c r="AW122" s="142" t="s">
        <v>93</v>
      </c>
      <c r="AX122" s="142" t="s">
        <v>73</v>
      </c>
      <c r="AY122" s="142" t="s">
        <v>119</v>
      </c>
    </row>
    <row r="123" spans="2:51" s="6" customFormat="1" ht="15.75" customHeight="1">
      <c r="B123" s="141"/>
      <c r="D123" s="135" t="s">
        <v>197</v>
      </c>
      <c r="E123" s="142"/>
      <c r="F123" s="143" t="s">
        <v>231</v>
      </c>
      <c r="H123" s="142"/>
      <c r="L123" s="141"/>
      <c r="M123" s="144"/>
      <c r="T123" s="145"/>
      <c r="AT123" s="142" t="s">
        <v>197</v>
      </c>
      <c r="AU123" s="142" t="s">
        <v>81</v>
      </c>
      <c r="AV123" s="142" t="s">
        <v>21</v>
      </c>
      <c r="AW123" s="142" t="s">
        <v>93</v>
      </c>
      <c r="AX123" s="142" t="s">
        <v>73</v>
      </c>
      <c r="AY123" s="142" t="s">
        <v>119</v>
      </c>
    </row>
    <row r="124" spans="2:51" s="6" customFormat="1" ht="15.75" customHeight="1">
      <c r="B124" s="141"/>
      <c r="D124" s="135" t="s">
        <v>197</v>
      </c>
      <c r="E124" s="142"/>
      <c r="F124" s="143" t="s">
        <v>225</v>
      </c>
      <c r="H124" s="142"/>
      <c r="L124" s="141"/>
      <c r="M124" s="144"/>
      <c r="T124" s="145"/>
      <c r="AT124" s="142" t="s">
        <v>197</v>
      </c>
      <c r="AU124" s="142" t="s">
        <v>81</v>
      </c>
      <c r="AV124" s="142" t="s">
        <v>21</v>
      </c>
      <c r="AW124" s="142" t="s">
        <v>93</v>
      </c>
      <c r="AX124" s="142" t="s">
        <v>73</v>
      </c>
      <c r="AY124" s="142" t="s">
        <v>119</v>
      </c>
    </row>
    <row r="125" spans="2:51" s="6" customFormat="1" ht="15.75" customHeight="1">
      <c r="B125" s="134"/>
      <c r="D125" s="135" t="s">
        <v>197</v>
      </c>
      <c r="E125" s="136"/>
      <c r="F125" s="137" t="s">
        <v>7</v>
      </c>
      <c r="H125" s="138">
        <v>21</v>
      </c>
      <c r="L125" s="134"/>
      <c r="M125" s="139"/>
      <c r="T125" s="140"/>
      <c r="AT125" s="136" t="s">
        <v>197</v>
      </c>
      <c r="AU125" s="136" t="s">
        <v>81</v>
      </c>
      <c r="AV125" s="136" t="s">
        <v>81</v>
      </c>
      <c r="AW125" s="136" t="s">
        <v>93</v>
      </c>
      <c r="AX125" s="136" t="s">
        <v>73</v>
      </c>
      <c r="AY125" s="136" t="s">
        <v>119</v>
      </c>
    </row>
    <row r="126" spans="2:51" s="6" customFormat="1" ht="15.75" customHeight="1">
      <c r="B126" s="134"/>
      <c r="D126" s="135" t="s">
        <v>197</v>
      </c>
      <c r="E126" s="136"/>
      <c r="F126" s="137" t="s">
        <v>226</v>
      </c>
      <c r="H126" s="138">
        <v>68</v>
      </c>
      <c r="L126" s="134"/>
      <c r="M126" s="139"/>
      <c r="T126" s="140"/>
      <c r="AT126" s="136" t="s">
        <v>197</v>
      </c>
      <c r="AU126" s="136" t="s">
        <v>81</v>
      </c>
      <c r="AV126" s="136" t="s">
        <v>81</v>
      </c>
      <c r="AW126" s="136" t="s">
        <v>93</v>
      </c>
      <c r="AX126" s="136" t="s">
        <v>73</v>
      </c>
      <c r="AY126" s="136" t="s">
        <v>119</v>
      </c>
    </row>
    <row r="127" spans="2:51" s="6" customFormat="1" ht="15.75" customHeight="1">
      <c r="B127" s="146"/>
      <c r="D127" s="135" t="s">
        <v>197</v>
      </c>
      <c r="E127" s="147"/>
      <c r="F127" s="148" t="s">
        <v>211</v>
      </c>
      <c r="H127" s="149">
        <v>89</v>
      </c>
      <c r="L127" s="146"/>
      <c r="M127" s="150"/>
      <c r="T127" s="151"/>
      <c r="AT127" s="147" t="s">
        <v>197</v>
      </c>
      <c r="AU127" s="147" t="s">
        <v>81</v>
      </c>
      <c r="AV127" s="147" t="s">
        <v>186</v>
      </c>
      <c r="AW127" s="147" t="s">
        <v>93</v>
      </c>
      <c r="AX127" s="147" t="s">
        <v>21</v>
      </c>
      <c r="AY127" s="147" t="s">
        <v>119</v>
      </c>
    </row>
    <row r="128" spans="2:65" s="6" customFormat="1" ht="15.75" customHeight="1">
      <c r="B128" s="22"/>
      <c r="C128" s="152" t="s">
        <v>232</v>
      </c>
      <c r="D128" s="152" t="s">
        <v>233</v>
      </c>
      <c r="E128" s="153" t="s">
        <v>234</v>
      </c>
      <c r="F128" s="154" t="s">
        <v>235</v>
      </c>
      <c r="G128" s="155" t="s">
        <v>195</v>
      </c>
      <c r="H128" s="156">
        <v>1.057</v>
      </c>
      <c r="I128" s="157"/>
      <c r="J128" s="158">
        <f>ROUND($I$128*$H$128,2)</f>
        <v>0</v>
      </c>
      <c r="K128" s="154" t="s">
        <v>125</v>
      </c>
      <c r="L128" s="159"/>
      <c r="M128" s="160"/>
      <c r="N128" s="161" t="s">
        <v>44</v>
      </c>
      <c r="P128" s="126">
        <f>$O$128*$H$128</f>
        <v>0</v>
      </c>
      <c r="Q128" s="126">
        <v>2.429</v>
      </c>
      <c r="R128" s="126">
        <f>$Q$128*$H$128</f>
        <v>2.5674529999999995</v>
      </c>
      <c r="S128" s="126">
        <v>0</v>
      </c>
      <c r="T128" s="127">
        <f>$S$128*$H$128</f>
        <v>0</v>
      </c>
      <c r="AR128" s="76" t="s">
        <v>155</v>
      </c>
      <c r="AT128" s="76" t="s">
        <v>233</v>
      </c>
      <c r="AU128" s="76" t="s">
        <v>81</v>
      </c>
      <c r="AY128" s="6" t="s">
        <v>119</v>
      </c>
      <c r="BE128" s="128">
        <f>IF($N$128="základní",$J$128,0)</f>
        <v>0</v>
      </c>
      <c r="BF128" s="128">
        <f>IF($N$128="snížená",$J$128,0)</f>
        <v>0</v>
      </c>
      <c r="BG128" s="128">
        <f>IF($N$128="zákl. přenesená",$J$128,0)</f>
        <v>0</v>
      </c>
      <c r="BH128" s="128">
        <f>IF($N$128="sníž. přenesená",$J$128,0)</f>
        <v>0</v>
      </c>
      <c r="BI128" s="128">
        <f>IF($N$128="nulová",$J$128,0)</f>
        <v>0</v>
      </c>
      <c r="BJ128" s="76" t="s">
        <v>21</v>
      </c>
      <c r="BK128" s="128">
        <f>ROUND($I$128*$H$128,2)</f>
        <v>0</v>
      </c>
      <c r="BL128" s="76" t="s">
        <v>186</v>
      </c>
      <c r="BM128" s="76" t="s">
        <v>236</v>
      </c>
    </row>
    <row r="129" spans="2:47" s="6" customFormat="1" ht="27" customHeight="1">
      <c r="B129" s="22"/>
      <c r="D129" s="129" t="s">
        <v>128</v>
      </c>
      <c r="F129" s="130" t="s">
        <v>237</v>
      </c>
      <c r="L129" s="22"/>
      <c r="M129" s="48"/>
      <c r="T129" s="49"/>
      <c r="AT129" s="6" t="s">
        <v>128</v>
      </c>
      <c r="AU129" s="6" t="s">
        <v>81</v>
      </c>
    </row>
    <row r="130" spans="2:51" s="6" customFormat="1" ht="15.75" customHeight="1">
      <c r="B130" s="134"/>
      <c r="D130" s="135" t="s">
        <v>197</v>
      </c>
      <c r="E130" s="136"/>
      <c r="F130" s="137" t="s">
        <v>238</v>
      </c>
      <c r="H130" s="138">
        <v>1.057</v>
      </c>
      <c r="L130" s="134"/>
      <c r="M130" s="139"/>
      <c r="T130" s="140"/>
      <c r="AT130" s="136" t="s">
        <v>197</v>
      </c>
      <c r="AU130" s="136" t="s">
        <v>81</v>
      </c>
      <c r="AV130" s="136" t="s">
        <v>81</v>
      </c>
      <c r="AW130" s="136" t="s">
        <v>93</v>
      </c>
      <c r="AX130" s="136" t="s">
        <v>21</v>
      </c>
      <c r="AY130" s="136" t="s">
        <v>119</v>
      </c>
    </row>
    <row r="131" spans="2:65" s="6" customFormat="1" ht="15.75" customHeight="1">
      <c r="B131" s="22"/>
      <c r="C131" s="117" t="s">
        <v>26</v>
      </c>
      <c r="D131" s="117" t="s">
        <v>122</v>
      </c>
      <c r="E131" s="118" t="s">
        <v>239</v>
      </c>
      <c r="F131" s="119" t="s">
        <v>240</v>
      </c>
      <c r="G131" s="120" t="s">
        <v>220</v>
      </c>
      <c r="H131" s="121">
        <v>89</v>
      </c>
      <c r="I131" s="122"/>
      <c r="J131" s="123">
        <f>ROUND($I$131*$H$131,2)</f>
        <v>0</v>
      </c>
      <c r="K131" s="119" t="s">
        <v>125</v>
      </c>
      <c r="L131" s="22"/>
      <c r="M131" s="124"/>
      <c r="N131" s="125" t="s">
        <v>44</v>
      </c>
      <c r="P131" s="126">
        <f>$O$131*$H$131</f>
        <v>0</v>
      </c>
      <c r="Q131" s="126">
        <v>0.03739</v>
      </c>
      <c r="R131" s="126">
        <f>$Q$131*$H$131</f>
        <v>3.32771</v>
      </c>
      <c r="S131" s="126">
        <v>0</v>
      </c>
      <c r="T131" s="127">
        <f>$S$131*$H$131</f>
        <v>0</v>
      </c>
      <c r="AR131" s="76" t="s">
        <v>186</v>
      </c>
      <c r="AT131" s="76" t="s">
        <v>122</v>
      </c>
      <c r="AU131" s="76" t="s">
        <v>81</v>
      </c>
      <c r="AY131" s="6" t="s">
        <v>119</v>
      </c>
      <c r="BE131" s="128">
        <f>IF($N$131="základní",$J$131,0)</f>
        <v>0</v>
      </c>
      <c r="BF131" s="128">
        <f>IF($N$131="snížená",$J$131,0)</f>
        <v>0</v>
      </c>
      <c r="BG131" s="128">
        <f>IF($N$131="zákl. přenesená",$J$131,0)</f>
        <v>0</v>
      </c>
      <c r="BH131" s="128">
        <f>IF($N$131="sníž. přenesená",$J$131,0)</f>
        <v>0</v>
      </c>
      <c r="BI131" s="128">
        <f>IF($N$131="nulová",$J$131,0)</f>
        <v>0</v>
      </c>
      <c r="BJ131" s="76" t="s">
        <v>21</v>
      </c>
      <c r="BK131" s="128">
        <f>ROUND($I$131*$H$131,2)</f>
        <v>0</v>
      </c>
      <c r="BL131" s="76" t="s">
        <v>186</v>
      </c>
      <c r="BM131" s="76" t="s">
        <v>241</v>
      </c>
    </row>
    <row r="132" spans="2:47" s="6" customFormat="1" ht="27" customHeight="1">
      <c r="B132" s="22"/>
      <c r="D132" s="129" t="s">
        <v>128</v>
      </c>
      <c r="F132" s="130" t="s">
        <v>242</v>
      </c>
      <c r="L132" s="22"/>
      <c r="M132" s="48"/>
      <c r="T132" s="49"/>
      <c r="AT132" s="6" t="s">
        <v>128</v>
      </c>
      <c r="AU132" s="6" t="s">
        <v>81</v>
      </c>
    </row>
    <row r="133" spans="2:65" s="6" customFormat="1" ht="15.75" customHeight="1">
      <c r="B133" s="22"/>
      <c r="C133" s="152" t="s">
        <v>243</v>
      </c>
      <c r="D133" s="152" t="s">
        <v>233</v>
      </c>
      <c r="E133" s="153" t="s">
        <v>244</v>
      </c>
      <c r="F133" s="154" t="s">
        <v>245</v>
      </c>
      <c r="G133" s="155" t="s">
        <v>220</v>
      </c>
      <c r="H133" s="156">
        <v>102.35</v>
      </c>
      <c r="I133" s="157"/>
      <c r="J133" s="158">
        <f>ROUND($I$133*$H$133,2)</f>
        <v>0</v>
      </c>
      <c r="K133" s="154" t="s">
        <v>125</v>
      </c>
      <c r="L133" s="159"/>
      <c r="M133" s="160"/>
      <c r="N133" s="161" t="s">
        <v>44</v>
      </c>
      <c r="P133" s="126">
        <f>$O$133*$H$133</f>
        <v>0</v>
      </c>
      <c r="Q133" s="126">
        <v>0.0108</v>
      </c>
      <c r="R133" s="126">
        <f>$Q$133*$H$133</f>
        <v>1.10538</v>
      </c>
      <c r="S133" s="126">
        <v>0</v>
      </c>
      <c r="T133" s="127">
        <f>$S$133*$H$133</f>
        <v>0</v>
      </c>
      <c r="AR133" s="76" t="s">
        <v>155</v>
      </c>
      <c r="AT133" s="76" t="s">
        <v>233</v>
      </c>
      <c r="AU133" s="76" t="s">
        <v>81</v>
      </c>
      <c r="AY133" s="6" t="s">
        <v>119</v>
      </c>
      <c r="BE133" s="128">
        <f>IF($N$133="základní",$J$133,0)</f>
        <v>0</v>
      </c>
      <c r="BF133" s="128">
        <f>IF($N$133="snížená",$J$133,0)</f>
        <v>0</v>
      </c>
      <c r="BG133" s="128">
        <f>IF($N$133="zákl. přenesená",$J$133,0)</f>
        <v>0</v>
      </c>
      <c r="BH133" s="128">
        <f>IF($N$133="sníž. přenesená",$J$133,0)</f>
        <v>0</v>
      </c>
      <c r="BI133" s="128">
        <f>IF($N$133="nulová",$J$133,0)</f>
        <v>0</v>
      </c>
      <c r="BJ133" s="76" t="s">
        <v>21</v>
      </c>
      <c r="BK133" s="128">
        <f>ROUND($I$133*$H$133,2)</f>
        <v>0</v>
      </c>
      <c r="BL133" s="76" t="s">
        <v>186</v>
      </c>
      <c r="BM133" s="76" t="s">
        <v>246</v>
      </c>
    </row>
    <row r="134" spans="2:47" s="6" customFormat="1" ht="16.5" customHeight="1">
      <c r="B134" s="22"/>
      <c r="D134" s="129" t="s">
        <v>128</v>
      </c>
      <c r="F134" s="130" t="s">
        <v>247</v>
      </c>
      <c r="L134" s="22"/>
      <c r="M134" s="48"/>
      <c r="T134" s="49"/>
      <c r="AT134" s="6" t="s">
        <v>128</v>
      </c>
      <c r="AU134" s="6" t="s">
        <v>81</v>
      </c>
    </row>
    <row r="135" spans="2:51" s="6" customFormat="1" ht="15.75" customHeight="1">
      <c r="B135" s="134"/>
      <c r="D135" s="135" t="s">
        <v>197</v>
      </c>
      <c r="E135" s="136"/>
      <c r="F135" s="137" t="s">
        <v>248</v>
      </c>
      <c r="H135" s="138">
        <v>102.35</v>
      </c>
      <c r="L135" s="134"/>
      <c r="M135" s="139"/>
      <c r="T135" s="140"/>
      <c r="AT135" s="136" t="s">
        <v>197</v>
      </c>
      <c r="AU135" s="136" t="s">
        <v>81</v>
      </c>
      <c r="AV135" s="136" t="s">
        <v>81</v>
      </c>
      <c r="AW135" s="136" t="s">
        <v>93</v>
      </c>
      <c r="AX135" s="136" t="s">
        <v>21</v>
      </c>
      <c r="AY135" s="136" t="s">
        <v>119</v>
      </c>
    </row>
    <row r="136" spans="2:63" s="106" customFormat="1" ht="30.75" customHeight="1">
      <c r="B136" s="107"/>
      <c r="D136" s="108" t="s">
        <v>72</v>
      </c>
      <c r="E136" s="115" t="s">
        <v>186</v>
      </c>
      <c r="F136" s="115" t="s">
        <v>249</v>
      </c>
      <c r="J136" s="116">
        <f>$BK$136</f>
        <v>0</v>
      </c>
      <c r="L136" s="107"/>
      <c r="M136" s="111"/>
      <c r="P136" s="112">
        <f>SUM($P$137:$P$151)</f>
        <v>0</v>
      </c>
      <c r="R136" s="112">
        <f>SUM($R$137:$R$151)</f>
        <v>99.4955</v>
      </c>
      <c r="T136" s="113">
        <f>SUM($T$137:$T$151)</f>
        <v>0</v>
      </c>
      <c r="AR136" s="108" t="s">
        <v>21</v>
      </c>
      <c r="AT136" s="108" t="s">
        <v>72</v>
      </c>
      <c r="AU136" s="108" t="s">
        <v>21</v>
      </c>
      <c r="AY136" s="108" t="s">
        <v>119</v>
      </c>
      <c r="BK136" s="114">
        <f>SUM($BK$137:$BK$151)</f>
        <v>0</v>
      </c>
    </row>
    <row r="137" spans="2:65" s="6" customFormat="1" ht="15.75" customHeight="1">
      <c r="B137" s="22"/>
      <c r="C137" s="117" t="s">
        <v>250</v>
      </c>
      <c r="D137" s="117" t="s">
        <v>122</v>
      </c>
      <c r="E137" s="118" t="s">
        <v>251</v>
      </c>
      <c r="F137" s="119" t="s">
        <v>252</v>
      </c>
      <c r="G137" s="120" t="s">
        <v>253</v>
      </c>
      <c r="H137" s="121">
        <v>12</v>
      </c>
      <c r="I137" s="122"/>
      <c r="J137" s="123">
        <f>ROUND($I$137*$H$137,2)</f>
        <v>0</v>
      </c>
      <c r="K137" s="119"/>
      <c r="L137" s="22"/>
      <c r="M137" s="124"/>
      <c r="N137" s="125" t="s">
        <v>44</v>
      </c>
      <c r="P137" s="126">
        <f>$O$137*$H$137</f>
        <v>0</v>
      </c>
      <c r="Q137" s="126">
        <v>0.65</v>
      </c>
      <c r="R137" s="126">
        <f>$Q$137*$H$137</f>
        <v>7.800000000000001</v>
      </c>
      <c r="S137" s="126">
        <v>0</v>
      </c>
      <c r="T137" s="127">
        <f>$S$137*$H$137</f>
        <v>0</v>
      </c>
      <c r="AR137" s="76" t="s">
        <v>186</v>
      </c>
      <c r="AT137" s="76" t="s">
        <v>122</v>
      </c>
      <c r="AU137" s="76" t="s">
        <v>81</v>
      </c>
      <c r="AY137" s="6" t="s">
        <v>119</v>
      </c>
      <c r="BE137" s="128">
        <f>IF($N$137="základní",$J$137,0)</f>
        <v>0</v>
      </c>
      <c r="BF137" s="128">
        <f>IF($N$137="snížená",$J$137,0)</f>
        <v>0</v>
      </c>
      <c r="BG137" s="128">
        <f>IF($N$137="zákl. přenesená",$J$137,0)</f>
        <v>0</v>
      </c>
      <c r="BH137" s="128">
        <f>IF($N$137="sníž. přenesená",$J$137,0)</f>
        <v>0</v>
      </c>
      <c r="BI137" s="128">
        <f>IF($N$137="nulová",$J$137,0)</f>
        <v>0</v>
      </c>
      <c r="BJ137" s="76" t="s">
        <v>21</v>
      </c>
      <c r="BK137" s="128">
        <f>ROUND($I$137*$H$137,2)</f>
        <v>0</v>
      </c>
      <c r="BL137" s="76" t="s">
        <v>186</v>
      </c>
      <c r="BM137" s="76" t="s">
        <v>254</v>
      </c>
    </row>
    <row r="138" spans="2:47" s="6" customFormat="1" ht="27" customHeight="1">
      <c r="B138" s="22"/>
      <c r="D138" s="129" t="s">
        <v>128</v>
      </c>
      <c r="F138" s="130" t="s">
        <v>255</v>
      </c>
      <c r="L138" s="22"/>
      <c r="M138" s="48"/>
      <c r="T138" s="49"/>
      <c r="AT138" s="6" t="s">
        <v>128</v>
      </c>
      <c r="AU138" s="6" t="s">
        <v>81</v>
      </c>
    </row>
    <row r="139" spans="2:65" s="6" customFormat="1" ht="15.75" customHeight="1">
      <c r="B139" s="22"/>
      <c r="C139" s="117" t="s">
        <v>256</v>
      </c>
      <c r="D139" s="117" t="s">
        <v>122</v>
      </c>
      <c r="E139" s="118" t="s">
        <v>257</v>
      </c>
      <c r="F139" s="119" t="s">
        <v>258</v>
      </c>
      <c r="G139" s="120" t="s">
        <v>253</v>
      </c>
      <c r="H139" s="121">
        <v>64</v>
      </c>
      <c r="I139" s="122"/>
      <c r="J139" s="123">
        <f>ROUND($I$139*$H$139,2)</f>
        <v>0</v>
      </c>
      <c r="K139" s="119"/>
      <c r="L139" s="22"/>
      <c r="M139" s="124"/>
      <c r="N139" s="125" t="s">
        <v>44</v>
      </c>
      <c r="P139" s="126">
        <f>$O$139*$H$139</f>
        <v>0</v>
      </c>
      <c r="Q139" s="126">
        <v>0.65</v>
      </c>
      <c r="R139" s="126">
        <f>$Q$139*$H$139</f>
        <v>41.6</v>
      </c>
      <c r="S139" s="126">
        <v>0</v>
      </c>
      <c r="T139" s="127">
        <f>$S$139*$H$139</f>
        <v>0</v>
      </c>
      <c r="AR139" s="76" t="s">
        <v>186</v>
      </c>
      <c r="AT139" s="76" t="s">
        <v>122</v>
      </c>
      <c r="AU139" s="76" t="s">
        <v>81</v>
      </c>
      <c r="AY139" s="6" t="s">
        <v>119</v>
      </c>
      <c r="BE139" s="128">
        <f>IF($N$139="základní",$J$139,0)</f>
        <v>0</v>
      </c>
      <c r="BF139" s="128">
        <f>IF($N$139="snížená",$J$139,0)</f>
        <v>0</v>
      </c>
      <c r="BG139" s="128">
        <f>IF($N$139="zákl. přenesená",$J$139,0)</f>
        <v>0</v>
      </c>
      <c r="BH139" s="128">
        <f>IF($N$139="sníž. přenesená",$J$139,0)</f>
        <v>0</v>
      </c>
      <c r="BI139" s="128">
        <f>IF($N$139="nulová",$J$139,0)</f>
        <v>0</v>
      </c>
      <c r="BJ139" s="76" t="s">
        <v>21</v>
      </c>
      <c r="BK139" s="128">
        <f>ROUND($I$139*$H$139,2)</f>
        <v>0</v>
      </c>
      <c r="BL139" s="76" t="s">
        <v>186</v>
      </c>
      <c r="BM139" s="76" t="s">
        <v>259</v>
      </c>
    </row>
    <row r="140" spans="2:47" s="6" customFormat="1" ht="27" customHeight="1">
      <c r="B140" s="22"/>
      <c r="D140" s="129" t="s">
        <v>128</v>
      </c>
      <c r="F140" s="130" t="s">
        <v>255</v>
      </c>
      <c r="L140" s="22"/>
      <c r="M140" s="48"/>
      <c r="T140" s="49"/>
      <c r="AT140" s="6" t="s">
        <v>128</v>
      </c>
      <c r="AU140" s="6" t="s">
        <v>81</v>
      </c>
    </row>
    <row r="141" spans="2:51" s="6" customFormat="1" ht="15.75" customHeight="1">
      <c r="B141" s="134"/>
      <c r="D141" s="135" t="s">
        <v>197</v>
      </c>
      <c r="E141" s="136"/>
      <c r="F141" s="137" t="s">
        <v>260</v>
      </c>
      <c r="H141" s="138">
        <v>64</v>
      </c>
      <c r="L141" s="134"/>
      <c r="M141" s="139"/>
      <c r="T141" s="140"/>
      <c r="AT141" s="136" t="s">
        <v>197</v>
      </c>
      <c r="AU141" s="136" t="s">
        <v>81</v>
      </c>
      <c r="AV141" s="136" t="s">
        <v>81</v>
      </c>
      <c r="AW141" s="136" t="s">
        <v>93</v>
      </c>
      <c r="AX141" s="136" t="s">
        <v>21</v>
      </c>
      <c r="AY141" s="136" t="s">
        <v>119</v>
      </c>
    </row>
    <row r="142" spans="2:65" s="6" customFormat="1" ht="15.75" customHeight="1">
      <c r="B142" s="22"/>
      <c r="C142" s="117" t="s">
        <v>261</v>
      </c>
      <c r="D142" s="117" t="s">
        <v>122</v>
      </c>
      <c r="E142" s="118" t="s">
        <v>262</v>
      </c>
      <c r="F142" s="119" t="s">
        <v>263</v>
      </c>
      <c r="G142" s="120" t="s">
        <v>220</v>
      </c>
      <c r="H142" s="121">
        <v>10</v>
      </c>
      <c r="I142" s="122"/>
      <c r="J142" s="123">
        <f>ROUND($I$142*$H$142,2)</f>
        <v>0</v>
      </c>
      <c r="K142" s="119"/>
      <c r="L142" s="22"/>
      <c r="M142" s="124"/>
      <c r="N142" s="125" t="s">
        <v>44</v>
      </c>
      <c r="P142" s="126">
        <f>$O$142*$H$142</f>
        <v>0</v>
      </c>
      <c r="Q142" s="126">
        <v>0.71565</v>
      </c>
      <c r="R142" s="126">
        <f>$Q$142*$H$142</f>
        <v>7.1565</v>
      </c>
      <c r="S142" s="126">
        <v>0</v>
      </c>
      <c r="T142" s="127">
        <f>$S$142*$H$142</f>
        <v>0</v>
      </c>
      <c r="AR142" s="76" t="s">
        <v>186</v>
      </c>
      <c r="AT142" s="76" t="s">
        <v>122</v>
      </c>
      <c r="AU142" s="76" t="s">
        <v>81</v>
      </c>
      <c r="AY142" s="6" t="s">
        <v>119</v>
      </c>
      <c r="BE142" s="128">
        <f>IF($N$142="základní",$J$142,0)</f>
        <v>0</v>
      </c>
      <c r="BF142" s="128">
        <f>IF($N$142="snížená",$J$142,0)</f>
        <v>0</v>
      </c>
      <c r="BG142" s="128">
        <f>IF($N$142="zákl. přenesená",$J$142,0)</f>
        <v>0</v>
      </c>
      <c r="BH142" s="128">
        <f>IF($N$142="sníž. přenesená",$J$142,0)</f>
        <v>0</v>
      </c>
      <c r="BI142" s="128">
        <f>IF($N$142="nulová",$J$142,0)</f>
        <v>0</v>
      </c>
      <c r="BJ142" s="76" t="s">
        <v>21</v>
      </c>
      <c r="BK142" s="128">
        <f>ROUND($I$142*$H$142,2)</f>
        <v>0</v>
      </c>
      <c r="BL142" s="76" t="s">
        <v>186</v>
      </c>
      <c r="BM142" s="76" t="s">
        <v>264</v>
      </c>
    </row>
    <row r="143" spans="2:47" s="6" customFormat="1" ht="38.25" customHeight="1">
      <c r="B143" s="22"/>
      <c r="D143" s="129" t="s">
        <v>128</v>
      </c>
      <c r="F143" s="130" t="s">
        <v>265</v>
      </c>
      <c r="L143" s="22"/>
      <c r="M143" s="48"/>
      <c r="T143" s="49"/>
      <c r="AT143" s="6" t="s">
        <v>128</v>
      </c>
      <c r="AU143" s="6" t="s">
        <v>81</v>
      </c>
    </row>
    <row r="144" spans="2:51" s="6" customFormat="1" ht="15.75" customHeight="1">
      <c r="B144" s="141"/>
      <c r="D144" s="135" t="s">
        <v>197</v>
      </c>
      <c r="E144" s="142"/>
      <c r="F144" s="143" t="s">
        <v>266</v>
      </c>
      <c r="H144" s="142"/>
      <c r="L144" s="141"/>
      <c r="M144" s="144"/>
      <c r="T144" s="145"/>
      <c r="AT144" s="142" t="s">
        <v>197</v>
      </c>
      <c r="AU144" s="142" t="s">
        <v>81</v>
      </c>
      <c r="AV144" s="142" t="s">
        <v>21</v>
      </c>
      <c r="AW144" s="142" t="s">
        <v>93</v>
      </c>
      <c r="AX144" s="142" t="s">
        <v>73</v>
      </c>
      <c r="AY144" s="142" t="s">
        <v>119</v>
      </c>
    </row>
    <row r="145" spans="2:51" s="6" customFormat="1" ht="15.75" customHeight="1">
      <c r="B145" s="134"/>
      <c r="D145" s="135" t="s">
        <v>197</v>
      </c>
      <c r="E145" s="136"/>
      <c r="F145" s="137" t="s">
        <v>267</v>
      </c>
      <c r="H145" s="138">
        <v>10</v>
      </c>
      <c r="L145" s="134"/>
      <c r="M145" s="139"/>
      <c r="T145" s="140"/>
      <c r="AT145" s="136" t="s">
        <v>197</v>
      </c>
      <c r="AU145" s="136" t="s">
        <v>81</v>
      </c>
      <c r="AV145" s="136" t="s">
        <v>81</v>
      </c>
      <c r="AW145" s="136" t="s">
        <v>93</v>
      </c>
      <c r="AX145" s="136" t="s">
        <v>73</v>
      </c>
      <c r="AY145" s="136" t="s">
        <v>119</v>
      </c>
    </row>
    <row r="146" spans="2:51" s="6" customFormat="1" ht="15.75" customHeight="1">
      <c r="B146" s="146"/>
      <c r="D146" s="135" t="s">
        <v>197</v>
      </c>
      <c r="E146" s="147"/>
      <c r="F146" s="148" t="s">
        <v>211</v>
      </c>
      <c r="H146" s="149">
        <v>10</v>
      </c>
      <c r="L146" s="146"/>
      <c r="M146" s="150"/>
      <c r="T146" s="151"/>
      <c r="AT146" s="147" t="s">
        <v>197</v>
      </c>
      <c r="AU146" s="147" t="s">
        <v>81</v>
      </c>
      <c r="AV146" s="147" t="s">
        <v>186</v>
      </c>
      <c r="AW146" s="147" t="s">
        <v>93</v>
      </c>
      <c r="AX146" s="147" t="s">
        <v>21</v>
      </c>
      <c r="AY146" s="147" t="s">
        <v>119</v>
      </c>
    </row>
    <row r="147" spans="2:65" s="6" customFormat="1" ht="15.75" customHeight="1">
      <c r="B147" s="22"/>
      <c r="C147" s="117" t="s">
        <v>8</v>
      </c>
      <c r="D147" s="117" t="s">
        <v>122</v>
      </c>
      <c r="E147" s="118" t="s">
        <v>268</v>
      </c>
      <c r="F147" s="119" t="s">
        <v>269</v>
      </c>
      <c r="G147" s="120" t="s">
        <v>220</v>
      </c>
      <c r="H147" s="121">
        <v>60</v>
      </c>
      <c r="I147" s="122"/>
      <c r="J147" s="123">
        <f>ROUND($I$147*$H$147,2)</f>
        <v>0</v>
      </c>
      <c r="K147" s="119"/>
      <c r="L147" s="22"/>
      <c r="M147" s="124"/>
      <c r="N147" s="125" t="s">
        <v>44</v>
      </c>
      <c r="P147" s="126">
        <f>$O$147*$H$147</f>
        <v>0</v>
      </c>
      <c r="Q147" s="126">
        <v>0.71565</v>
      </c>
      <c r="R147" s="126">
        <f>$Q$147*$H$147</f>
        <v>42.939</v>
      </c>
      <c r="S147" s="126">
        <v>0</v>
      </c>
      <c r="T147" s="127">
        <f>$S$147*$H$147</f>
        <v>0</v>
      </c>
      <c r="AR147" s="76" t="s">
        <v>186</v>
      </c>
      <c r="AT147" s="76" t="s">
        <v>122</v>
      </c>
      <c r="AU147" s="76" t="s">
        <v>81</v>
      </c>
      <c r="AY147" s="6" t="s">
        <v>119</v>
      </c>
      <c r="BE147" s="128">
        <f>IF($N$147="základní",$J$147,0)</f>
        <v>0</v>
      </c>
      <c r="BF147" s="128">
        <f>IF($N$147="snížená",$J$147,0)</f>
        <v>0</v>
      </c>
      <c r="BG147" s="128">
        <f>IF($N$147="zákl. přenesená",$J$147,0)</f>
        <v>0</v>
      </c>
      <c r="BH147" s="128">
        <f>IF($N$147="sníž. přenesená",$J$147,0)</f>
        <v>0</v>
      </c>
      <c r="BI147" s="128">
        <f>IF($N$147="nulová",$J$147,0)</f>
        <v>0</v>
      </c>
      <c r="BJ147" s="76" t="s">
        <v>21</v>
      </c>
      <c r="BK147" s="128">
        <f>ROUND($I$147*$H$147,2)</f>
        <v>0</v>
      </c>
      <c r="BL147" s="76" t="s">
        <v>186</v>
      </c>
      <c r="BM147" s="76" t="s">
        <v>270</v>
      </c>
    </row>
    <row r="148" spans="2:47" s="6" customFormat="1" ht="38.25" customHeight="1">
      <c r="B148" s="22"/>
      <c r="D148" s="129" t="s">
        <v>128</v>
      </c>
      <c r="F148" s="130" t="s">
        <v>265</v>
      </c>
      <c r="L148" s="22"/>
      <c r="M148" s="48"/>
      <c r="T148" s="49"/>
      <c r="AT148" s="6" t="s">
        <v>128</v>
      </c>
      <c r="AU148" s="6" t="s">
        <v>81</v>
      </c>
    </row>
    <row r="149" spans="2:51" s="6" customFormat="1" ht="15.75" customHeight="1">
      <c r="B149" s="141"/>
      <c r="D149" s="135" t="s">
        <v>197</v>
      </c>
      <c r="E149" s="142"/>
      <c r="F149" s="143" t="s">
        <v>271</v>
      </c>
      <c r="H149" s="142"/>
      <c r="L149" s="141"/>
      <c r="M149" s="144"/>
      <c r="T149" s="145"/>
      <c r="AT149" s="142" t="s">
        <v>197</v>
      </c>
      <c r="AU149" s="142" t="s">
        <v>81</v>
      </c>
      <c r="AV149" s="142" t="s">
        <v>21</v>
      </c>
      <c r="AW149" s="142" t="s">
        <v>93</v>
      </c>
      <c r="AX149" s="142" t="s">
        <v>73</v>
      </c>
      <c r="AY149" s="142" t="s">
        <v>119</v>
      </c>
    </row>
    <row r="150" spans="2:51" s="6" customFormat="1" ht="15.75" customHeight="1">
      <c r="B150" s="134"/>
      <c r="D150" s="135" t="s">
        <v>197</v>
      </c>
      <c r="E150" s="136"/>
      <c r="F150" s="137" t="s">
        <v>272</v>
      </c>
      <c r="H150" s="138">
        <v>60</v>
      </c>
      <c r="L150" s="134"/>
      <c r="M150" s="139"/>
      <c r="T150" s="140"/>
      <c r="AT150" s="136" t="s">
        <v>197</v>
      </c>
      <c r="AU150" s="136" t="s">
        <v>81</v>
      </c>
      <c r="AV150" s="136" t="s">
        <v>81</v>
      </c>
      <c r="AW150" s="136" t="s">
        <v>93</v>
      </c>
      <c r="AX150" s="136" t="s">
        <v>73</v>
      </c>
      <c r="AY150" s="136" t="s">
        <v>119</v>
      </c>
    </row>
    <row r="151" spans="2:51" s="6" customFormat="1" ht="15.75" customHeight="1">
      <c r="B151" s="146"/>
      <c r="D151" s="135" t="s">
        <v>197</v>
      </c>
      <c r="E151" s="147"/>
      <c r="F151" s="148" t="s">
        <v>211</v>
      </c>
      <c r="H151" s="149">
        <v>60</v>
      </c>
      <c r="L151" s="146"/>
      <c r="M151" s="150"/>
      <c r="T151" s="151"/>
      <c r="AT151" s="147" t="s">
        <v>197</v>
      </c>
      <c r="AU151" s="147" t="s">
        <v>81</v>
      </c>
      <c r="AV151" s="147" t="s">
        <v>186</v>
      </c>
      <c r="AW151" s="147" t="s">
        <v>93</v>
      </c>
      <c r="AX151" s="147" t="s">
        <v>21</v>
      </c>
      <c r="AY151" s="147" t="s">
        <v>119</v>
      </c>
    </row>
    <row r="152" spans="2:63" s="106" customFormat="1" ht="30.75" customHeight="1">
      <c r="B152" s="107"/>
      <c r="D152" s="108" t="s">
        <v>72</v>
      </c>
      <c r="E152" s="115" t="s">
        <v>232</v>
      </c>
      <c r="F152" s="115" t="s">
        <v>273</v>
      </c>
      <c r="J152" s="116">
        <f>$BK$152</f>
        <v>0</v>
      </c>
      <c r="L152" s="107"/>
      <c r="M152" s="111"/>
      <c r="P152" s="112">
        <f>SUM($P$153:$P$166)</f>
        <v>0</v>
      </c>
      <c r="R152" s="112">
        <f>SUM($R$153:$R$166)</f>
        <v>0.048461699999999996</v>
      </c>
      <c r="T152" s="113">
        <f>SUM($T$153:$T$166)</f>
        <v>0</v>
      </c>
      <c r="AR152" s="108" t="s">
        <v>21</v>
      </c>
      <c r="AT152" s="108" t="s">
        <v>72</v>
      </c>
      <c r="AU152" s="108" t="s">
        <v>21</v>
      </c>
      <c r="AY152" s="108" t="s">
        <v>119</v>
      </c>
      <c r="BK152" s="114">
        <f>SUM($BK$153:$BK$166)</f>
        <v>0</v>
      </c>
    </row>
    <row r="153" spans="2:65" s="6" customFormat="1" ht="27" customHeight="1">
      <c r="B153" s="22"/>
      <c r="C153" s="117" t="s">
        <v>274</v>
      </c>
      <c r="D153" s="117" t="s">
        <v>122</v>
      </c>
      <c r="E153" s="118" t="s">
        <v>275</v>
      </c>
      <c r="F153" s="119" t="s">
        <v>276</v>
      </c>
      <c r="G153" s="120" t="s">
        <v>253</v>
      </c>
      <c r="H153" s="121">
        <v>15</v>
      </c>
      <c r="I153" s="122"/>
      <c r="J153" s="123">
        <f>ROUND($I$153*$H$153,2)</f>
        <v>0</v>
      </c>
      <c r="K153" s="119"/>
      <c r="L153" s="22"/>
      <c r="M153" s="124"/>
      <c r="N153" s="125" t="s">
        <v>44</v>
      </c>
      <c r="P153" s="126">
        <f>$O$153*$H$153</f>
        <v>0</v>
      </c>
      <c r="Q153" s="126">
        <v>0.00092</v>
      </c>
      <c r="R153" s="126">
        <f>$Q$153*$H$153</f>
        <v>0.0138</v>
      </c>
      <c r="S153" s="126">
        <v>0</v>
      </c>
      <c r="T153" s="127">
        <f>$S$153*$H$153</f>
        <v>0</v>
      </c>
      <c r="AR153" s="76" t="s">
        <v>186</v>
      </c>
      <c r="AT153" s="76" t="s">
        <v>122</v>
      </c>
      <c r="AU153" s="76" t="s">
        <v>81</v>
      </c>
      <c r="AY153" s="6" t="s">
        <v>119</v>
      </c>
      <c r="BE153" s="128">
        <f>IF($N$153="základní",$J$153,0)</f>
        <v>0</v>
      </c>
      <c r="BF153" s="128">
        <f>IF($N$153="snížená",$J$153,0)</f>
        <v>0</v>
      </c>
      <c r="BG153" s="128">
        <f>IF($N$153="zákl. přenesená",$J$153,0)</f>
        <v>0</v>
      </c>
      <c r="BH153" s="128">
        <f>IF($N$153="sníž. přenesená",$J$153,0)</f>
        <v>0</v>
      </c>
      <c r="BI153" s="128">
        <f>IF($N$153="nulová",$J$153,0)</f>
        <v>0</v>
      </c>
      <c r="BJ153" s="76" t="s">
        <v>21</v>
      </c>
      <c r="BK153" s="128">
        <f>ROUND($I$153*$H$153,2)</f>
        <v>0</v>
      </c>
      <c r="BL153" s="76" t="s">
        <v>186</v>
      </c>
      <c r="BM153" s="76" t="s">
        <v>277</v>
      </c>
    </row>
    <row r="154" spans="2:47" s="6" customFormat="1" ht="27" customHeight="1">
      <c r="B154" s="22"/>
      <c r="D154" s="129" t="s">
        <v>128</v>
      </c>
      <c r="F154" s="130" t="s">
        <v>278</v>
      </c>
      <c r="L154" s="22"/>
      <c r="M154" s="48"/>
      <c r="T154" s="49"/>
      <c r="AT154" s="6" t="s">
        <v>128</v>
      </c>
      <c r="AU154" s="6" t="s">
        <v>81</v>
      </c>
    </row>
    <row r="155" spans="2:65" s="6" customFormat="1" ht="15.75" customHeight="1">
      <c r="B155" s="22"/>
      <c r="C155" s="117" t="s">
        <v>279</v>
      </c>
      <c r="D155" s="117" t="s">
        <v>122</v>
      </c>
      <c r="E155" s="118" t="s">
        <v>280</v>
      </c>
      <c r="F155" s="119" t="s">
        <v>281</v>
      </c>
      <c r="G155" s="120" t="s">
        <v>253</v>
      </c>
      <c r="H155" s="121">
        <v>57</v>
      </c>
      <c r="I155" s="122"/>
      <c r="J155" s="123">
        <f>ROUND($I$155*$H$155,2)</f>
        <v>0</v>
      </c>
      <c r="K155" s="119"/>
      <c r="L155" s="22"/>
      <c r="M155" s="124"/>
      <c r="N155" s="125" t="s">
        <v>44</v>
      </c>
      <c r="P155" s="126">
        <f>$O$155*$H$155</f>
        <v>0</v>
      </c>
      <c r="Q155" s="126">
        <v>0.00013445</v>
      </c>
      <c r="R155" s="126">
        <f>$Q$155*$H$155</f>
        <v>0.007663649999999999</v>
      </c>
      <c r="S155" s="126">
        <v>0</v>
      </c>
      <c r="T155" s="127">
        <f>$S$155*$H$155</f>
        <v>0</v>
      </c>
      <c r="AR155" s="76" t="s">
        <v>186</v>
      </c>
      <c r="AT155" s="76" t="s">
        <v>122</v>
      </c>
      <c r="AU155" s="76" t="s">
        <v>81</v>
      </c>
      <c r="AY155" s="6" t="s">
        <v>119</v>
      </c>
      <c r="BE155" s="128">
        <f>IF($N$155="základní",$J$155,0)</f>
        <v>0</v>
      </c>
      <c r="BF155" s="128">
        <f>IF($N$155="snížená",$J$155,0)</f>
        <v>0</v>
      </c>
      <c r="BG155" s="128">
        <f>IF($N$155="zákl. přenesená",$J$155,0)</f>
        <v>0</v>
      </c>
      <c r="BH155" s="128">
        <f>IF($N$155="sníž. přenesená",$J$155,0)</f>
        <v>0</v>
      </c>
      <c r="BI155" s="128">
        <f>IF($N$155="nulová",$J$155,0)</f>
        <v>0</v>
      </c>
      <c r="BJ155" s="76" t="s">
        <v>21</v>
      </c>
      <c r="BK155" s="128">
        <f>ROUND($I$155*$H$155,2)</f>
        <v>0</v>
      </c>
      <c r="BL155" s="76" t="s">
        <v>186</v>
      </c>
      <c r="BM155" s="76" t="s">
        <v>282</v>
      </c>
    </row>
    <row r="156" spans="2:47" s="6" customFormat="1" ht="16.5" customHeight="1">
      <c r="B156" s="22"/>
      <c r="D156" s="129" t="s">
        <v>128</v>
      </c>
      <c r="F156" s="130" t="s">
        <v>283</v>
      </c>
      <c r="L156" s="22"/>
      <c r="M156" s="48"/>
      <c r="T156" s="49"/>
      <c r="AT156" s="6" t="s">
        <v>128</v>
      </c>
      <c r="AU156" s="6" t="s">
        <v>81</v>
      </c>
    </row>
    <row r="157" spans="2:51" s="6" customFormat="1" ht="15.75" customHeight="1">
      <c r="B157" s="141"/>
      <c r="D157" s="135" t="s">
        <v>197</v>
      </c>
      <c r="E157" s="142"/>
      <c r="F157" s="143" t="s">
        <v>223</v>
      </c>
      <c r="H157" s="142"/>
      <c r="L157" s="141"/>
      <c r="M157" s="144"/>
      <c r="T157" s="145"/>
      <c r="AT157" s="142" t="s">
        <v>197</v>
      </c>
      <c r="AU157" s="142" t="s">
        <v>81</v>
      </c>
      <c r="AV157" s="142" t="s">
        <v>21</v>
      </c>
      <c r="AW157" s="142" t="s">
        <v>93</v>
      </c>
      <c r="AX157" s="142" t="s">
        <v>73</v>
      </c>
      <c r="AY157" s="142" t="s">
        <v>119</v>
      </c>
    </row>
    <row r="158" spans="2:51" s="6" customFormat="1" ht="15.75" customHeight="1">
      <c r="B158" s="141"/>
      <c r="D158" s="135" t="s">
        <v>197</v>
      </c>
      <c r="E158" s="142"/>
      <c r="F158" s="143" t="s">
        <v>284</v>
      </c>
      <c r="H158" s="142"/>
      <c r="L158" s="141"/>
      <c r="M158" s="144"/>
      <c r="T158" s="145"/>
      <c r="AT158" s="142" t="s">
        <v>197</v>
      </c>
      <c r="AU158" s="142" t="s">
        <v>81</v>
      </c>
      <c r="AV158" s="142" t="s">
        <v>21</v>
      </c>
      <c r="AW158" s="142" t="s">
        <v>93</v>
      </c>
      <c r="AX158" s="142" t="s">
        <v>73</v>
      </c>
      <c r="AY158" s="142" t="s">
        <v>119</v>
      </c>
    </row>
    <row r="159" spans="2:51" s="6" customFormat="1" ht="15.75" customHeight="1">
      <c r="B159" s="141"/>
      <c r="D159" s="135" t="s">
        <v>197</v>
      </c>
      <c r="E159" s="142"/>
      <c r="F159" s="143" t="s">
        <v>285</v>
      </c>
      <c r="H159" s="142"/>
      <c r="L159" s="141"/>
      <c r="M159" s="144"/>
      <c r="T159" s="145"/>
      <c r="AT159" s="142" t="s">
        <v>197</v>
      </c>
      <c r="AU159" s="142" t="s">
        <v>81</v>
      </c>
      <c r="AV159" s="142" t="s">
        <v>21</v>
      </c>
      <c r="AW159" s="142" t="s">
        <v>93</v>
      </c>
      <c r="AX159" s="142" t="s">
        <v>73</v>
      </c>
      <c r="AY159" s="142" t="s">
        <v>119</v>
      </c>
    </row>
    <row r="160" spans="2:51" s="6" customFormat="1" ht="15.75" customHeight="1">
      <c r="B160" s="134"/>
      <c r="D160" s="135" t="s">
        <v>197</v>
      </c>
      <c r="E160" s="136"/>
      <c r="F160" s="137" t="s">
        <v>286</v>
      </c>
      <c r="H160" s="138">
        <v>42</v>
      </c>
      <c r="L160" s="134"/>
      <c r="M160" s="139"/>
      <c r="T160" s="140"/>
      <c r="AT160" s="136" t="s">
        <v>197</v>
      </c>
      <c r="AU160" s="136" t="s">
        <v>81</v>
      </c>
      <c r="AV160" s="136" t="s">
        <v>81</v>
      </c>
      <c r="AW160" s="136" t="s">
        <v>93</v>
      </c>
      <c r="AX160" s="136" t="s">
        <v>73</v>
      </c>
      <c r="AY160" s="136" t="s">
        <v>119</v>
      </c>
    </row>
    <row r="161" spans="2:51" s="6" customFormat="1" ht="15.75" customHeight="1">
      <c r="B161" s="134"/>
      <c r="D161" s="135" t="s">
        <v>197</v>
      </c>
      <c r="E161" s="136"/>
      <c r="F161" s="137" t="s">
        <v>8</v>
      </c>
      <c r="H161" s="138">
        <v>15</v>
      </c>
      <c r="L161" s="134"/>
      <c r="M161" s="139"/>
      <c r="T161" s="140"/>
      <c r="AT161" s="136" t="s">
        <v>197</v>
      </c>
      <c r="AU161" s="136" t="s">
        <v>81</v>
      </c>
      <c r="AV161" s="136" t="s">
        <v>81</v>
      </c>
      <c r="AW161" s="136" t="s">
        <v>93</v>
      </c>
      <c r="AX161" s="136" t="s">
        <v>73</v>
      </c>
      <c r="AY161" s="136" t="s">
        <v>119</v>
      </c>
    </row>
    <row r="162" spans="2:51" s="6" customFormat="1" ht="15.75" customHeight="1">
      <c r="B162" s="146"/>
      <c r="D162" s="135" t="s">
        <v>197</v>
      </c>
      <c r="E162" s="147"/>
      <c r="F162" s="148" t="s">
        <v>211</v>
      </c>
      <c r="H162" s="149">
        <v>57</v>
      </c>
      <c r="L162" s="146"/>
      <c r="M162" s="150"/>
      <c r="T162" s="151"/>
      <c r="AT162" s="147" t="s">
        <v>197</v>
      </c>
      <c r="AU162" s="147" t="s">
        <v>81</v>
      </c>
      <c r="AV162" s="147" t="s">
        <v>186</v>
      </c>
      <c r="AW162" s="147" t="s">
        <v>93</v>
      </c>
      <c r="AX162" s="147" t="s">
        <v>21</v>
      </c>
      <c r="AY162" s="147" t="s">
        <v>119</v>
      </c>
    </row>
    <row r="163" spans="2:65" s="6" customFormat="1" ht="15.75" customHeight="1">
      <c r="B163" s="22"/>
      <c r="C163" s="117" t="s">
        <v>287</v>
      </c>
      <c r="D163" s="117" t="s">
        <v>122</v>
      </c>
      <c r="E163" s="118" t="s">
        <v>288</v>
      </c>
      <c r="F163" s="119" t="s">
        <v>289</v>
      </c>
      <c r="G163" s="120" t="s">
        <v>253</v>
      </c>
      <c r="H163" s="121">
        <v>57</v>
      </c>
      <c r="I163" s="122"/>
      <c r="J163" s="123">
        <f>ROUND($I$163*$H$163,2)</f>
        <v>0</v>
      </c>
      <c r="K163" s="119"/>
      <c r="L163" s="22"/>
      <c r="M163" s="124"/>
      <c r="N163" s="125" t="s">
        <v>44</v>
      </c>
      <c r="P163" s="126">
        <f>$O$163*$H$163</f>
        <v>0</v>
      </c>
      <c r="Q163" s="126">
        <v>0.00011365</v>
      </c>
      <c r="R163" s="126">
        <f>$Q$163*$H$163</f>
        <v>0.00647805</v>
      </c>
      <c r="S163" s="126">
        <v>0</v>
      </c>
      <c r="T163" s="127">
        <f>$S$163*$H$163</f>
        <v>0</v>
      </c>
      <c r="AR163" s="76" t="s">
        <v>186</v>
      </c>
      <c r="AT163" s="76" t="s">
        <v>122</v>
      </c>
      <c r="AU163" s="76" t="s">
        <v>81</v>
      </c>
      <c r="AY163" s="6" t="s">
        <v>119</v>
      </c>
      <c r="BE163" s="128">
        <f>IF($N$163="základní",$J$163,0)</f>
        <v>0</v>
      </c>
      <c r="BF163" s="128">
        <f>IF($N$163="snížená",$J$163,0)</f>
        <v>0</v>
      </c>
      <c r="BG163" s="128">
        <f>IF($N$163="zákl. přenesená",$J$163,0)</f>
        <v>0</v>
      </c>
      <c r="BH163" s="128">
        <f>IF($N$163="sníž. přenesená",$J$163,0)</f>
        <v>0</v>
      </c>
      <c r="BI163" s="128">
        <f>IF($N$163="nulová",$J$163,0)</f>
        <v>0</v>
      </c>
      <c r="BJ163" s="76" t="s">
        <v>21</v>
      </c>
      <c r="BK163" s="128">
        <f>ROUND($I$163*$H$163,2)</f>
        <v>0</v>
      </c>
      <c r="BL163" s="76" t="s">
        <v>186</v>
      </c>
      <c r="BM163" s="76" t="s">
        <v>290</v>
      </c>
    </row>
    <row r="164" spans="2:47" s="6" customFormat="1" ht="27" customHeight="1">
      <c r="B164" s="22"/>
      <c r="D164" s="129" t="s">
        <v>128</v>
      </c>
      <c r="F164" s="130" t="s">
        <v>291</v>
      </c>
      <c r="L164" s="22"/>
      <c r="M164" s="48"/>
      <c r="T164" s="49"/>
      <c r="AT164" s="6" t="s">
        <v>128</v>
      </c>
      <c r="AU164" s="6" t="s">
        <v>81</v>
      </c>
    </row>
    <row r="165" spans="2:65" s="6" customFormat="1" ht="15.75" customHeight="1">
      <c r="B165" s="22"/>
      <c r="C165" s="117" t="s">
        <v>292</v>
      </c>
      <c r="D165" s="117" t="s">
        <v>122</v>
      </c>
      <c r="E165" s="118" t="s">
        <v>293</v>
      </c>
      <c r="F165" s="119" t="s">
        <v>294</v>
      </c>
      <c r="G165" s="120" t="s">
        <v>253</v>
      </c>
      <c r="H165" s="121">
        <v>57</v>
      </c>
      <c r="I165" s="122"/>
      <c r="J165" s="123">
        <f>ROUND($I$165*$H$165,2)</f>
        <v>0</v>
      </c>
      <c r="K165" s="119" t="s">
        <v>125</v>
      </c>
      <c r="L165" s="22"/>
      <c r="M165" s="124"/>
      <c r="N165" s="125" t="s">
        <v>44</v>
      </c>
      <c r="P165" s="126">
        <f>$O$165*$H$165</f>
        <v>0</v>
      </c>
      <c r="Q165" s="126">
        <v>0.00036</v>
      </c>
      <c r="R165" s="126">
        <f>$Q$165*$H$165</f>
        <v>0.02052</v>
      </c>
      <c r="S165" s="126">
        <v>0</v>
      </c>
      <c r="T165" s="127">
        <f>$S$165*$H$165</f>
        <v>0</v>
      </c>
      <c r="AR165" s="76" t="s">
        <v>186</v>
      </c>
      <c r="AT165" s="76" t="s">
        <v>122</v>
      </c>
      <c r="AU165" s="76" t="s">
        <v>81</v>
      </c>
      <c r="AY165" s="6" t="s">
        <v>119</v>
      </c>
      <c r="BE165" s="128">
        <f>IF($N$165="základní",$J$165,0)</f>
        <v>0</v>
      </c>
      <c r="BF165" s="128">
        <f>IF($N$165="snížená",$J$165,0)</f>
        <v>0</v>
      </c>
      <c r="BG165" s="128">
        <f>IF($N$165="zákl. přenesená",$J$165,0)</f>
        <v>0</v>
      </c>
      <c r="BH165" s="128">
        <f>IF($N$165="sníž. přenesená",$J$165,0)</f>
        <v>0</v>
      </c>
      <c r="BI165" s="128">
        <f>IF($N$165="nulová",$J$165,0)</f>
        <v>0</v>
      </c>
      <c r="BJ165" s="76" t="s">
        <v>21</v>
      </c>
      <c r="BK165" s="128">
        <f>ROUND($I$165*$H$165,2)</f>
        <v>0</v>
      </c>
      <c r="BL165" s="76" t="s">
        <v>186</v>
      </c>
      <c r="BM165" s="76" t="s">
        <v>295</v>
      </c>
    </row>
    <row r="166" spans="2:47" s="6" customFormat="1" ht="16.5" customHeight="1">
      <c r="B166" s="22"/>
      <c r="D166" s="129" t="s">
        <v>128</v>
      </c>
      <c r="F166" s="130" t="s">
        <v>296</v>
      </c>
      <c r="L166" s="22"/>
      <c r="M166" s="48"/>
      <c r="T166" s="49"/>
      <c r="AT166" s="6" t="s">
        <v>128</v>
      </c>
      <c r="AU166" s="6" t="s">
        <v>81</v>
      </c>
    </row>
    <row r="167" spans="2:63" s="106" customFormat="1" ht="30.75" customHeight="1">
      <c r="B167" s="107"/>
      <c r="D167" s="108" t="s">
        <v>72</v>
      </c>
      <c r="E167" s="115" t="s">
        <v>297</v>
      </c>
      <c r="F167" s="115" t="s">
        <v>298</v>
      </c>
      <c r="J167" s="116">
        <f>$BK$167</f>
        <v>0</v>
      </c>
      <c r="L167" s="107"/>
      <c r="M167" s="111"/>
      <c r="P167" s="112">
        <f>SUM($P$168:$P$169)</f>
        <v>0</v>
      </c>
      <c r="R167" s="112">
        <f>SUM($R$168:$R$169)</f>
        <v>0</v>
      </c>
      <c r="T167" s="113">
        <f>SUM($T$168:$T$169)</f>
        <v>0</v>
      </c>
      <c r="AR167" s="108" t="s">
        <v>21</v>
      </c>
      <c r="AT167" s="108" t="s">
        <v>72</v>
      </c>
      <c r="AU167" s="108" t="s">
        <v>21</v>
      </c>
      <c r="AY167" s="108" t="s">
        <v>119</v>
      </c>
      <c r="BK167" s="114">
        <f>SUM($BK$168:$BK$169)</f>
        <v>0</v>
      </c>
    </row>
    <row r="168" spans="2:65" s="6" customFormat="1" ht="15.75" customHeight="1">
      <c r="B168" s="22"/>
      <c r="C168" s="117" t="s">
        <v>299</v>
      </c>
      <c r="D168" s="117" t="s">
        <v>122</v>
      </c>
      <c r="E168" s="118" t="s">
        <v>300</v>
      </c>
      <c r="F168" s="119" t="s">
        <v>301</v>
      </c>
      <c r="G168" s="120" t="s">
        <v>201</v>
      </c>
      <c r="H168" s="121">
        <v>106.563</v>
      </c>
      <c r="I168" s="122"/>
      <c r="J168" s="123">
        <f>ROUND($I$168*$H$168,2)</f>
        <v>0</v>
      </c>
      <c r="K168" s="119" t="s">
        <v>125</v>
      </c>
      <c r="L168" s="22"/>
      <c r="M168" s="124"/>
      <c r="N168" s="125" t="s">
        <v>44</v>
      </c>
      <c r="P168" s="126">
        <f>$O$168*$H$168</f>
        <v>0</v>
      </c>
      <c r="Q168" s="126">
        <v>0</v>
      </c>
      <c r="R168" s="126">
        <f>$Q$168*$H$168</f>
        <v>0</v>
      </c>
      <c r="S168" s="126">
        <v>0</v>
      </c>
      <c r="T168" s="127">
        <f>$S$168*$H$168</f>
        <v>0</v>
      </c>
      <c r="AR168" s="76" t="s">
        <v>186</v>
      </c>
      <c r="AT168" s="76" t="s">
        <v>122</v>
      </c>
      <c r="AU168" s="76" t="s">
        <v>81</v>
      </c>
      <c r="AY168" s="6" t="s">
        <v>119</v>
      </c>
      <c r="BE168" s="128">
        <f>IF($N$168="základní",$J$168,0)</f>
        <v>0</v>
      </c>
      <c r="BF168" s="128">
        <f>IF($N$168="snížená",$J$168,0)</f>
        <v>0</v>
      </c>
      <c r="BG168" s="128">
        <f>IF($N$168="zákl. přenesená",$J$168,0)</f>
        <v>0</v>
      </c>
      <c r="BH168" s="128">
        <f>IF($N$168="sníž. přenesená",$J$168,0)</f>
        <v>0</v>
      </c>
      <c r="BI168" s="128">
        <f>IF($N$168="nulová",$J$168,0)</f>
        <v>0</v>
      </c>
      <c r="BJ168" s="76" t="s">
        <v>21</v>
      </c>
      <c r="BK168" s="128">
        <f>ROUND($I$168*$H$168,2)</f>
        <v>0</v>
      </c>
      <c r="BL168" s="76" t="s">
        <v>186</v>
      </c>
      <c r="BM168" s="76" t="s">
        <v>302</v>
      </c>
    </row>
    <row r="169" spans="2:47" s="6" customFormat="1" ht="16.5" customHeight="1">
      <c r="B169" s="22"/>
      <c r="D169" s="129" t="s">
        <v>128</v>
      </c>
      <c r="F169" s="130" t="s">
        <v>303</v>
      </c>
      <c r="L169" s="22"/>
      <c r="M169" s="48"/>
      <c r="T169" s="49"/>
      <c r="AT169" s="6" t="s">
        <v>128</v>
      </c>
      <c r="AU169" s="6" t="s">
        <v>81</v>
      </c>
    </row>
    <row r="170" spans="2:63" s="106" customFormat="1" ht="37.5" customHeight="1">
      <c r="B170" s="107"/>
      <c r="D170" s="108" t="s">
        <v>72</v>
      </c>
      <c r="E170" s="109" t="s">
        <v>304</v>
      </c>
      <c r="F170" s="109" t="s">
        <v>305</v>
      </c>
      <c r="J170" s="110">
        <f>$BK$170</f>
        <v>0</v>
      </c>
      <c r="L170" s="107"/>
      <c r="M170" s="111"/>
      <c r="P170" s="112">
        <f>$P$171+$P$194+$P$224+$P$594</f>
        <v>0</v>
      </c>
      <c r="R170" s="112">
        <f>$R$171+$R$194+$R$224+$R$594</f>
        <v>83.626393752</v>
      </c>
      <c r="T170" s="113">
        <f>$T$171+$T$194+$T$224+$T$594</f>
        <v>0</v>
      </c>
      <c r="AR170" s="108" t="s">
        <v>81</v>
      </c>
      <c r="AT170" s="108" t="s">
        <v>72</v>
      </c>
      <c r="AU170" s="108" t="s">
        <v>73</v>
      </c>
      <c r="AY170" s="108" t="s">
        <v>119</v>
      </c>
      <c r="BK170" s="114">
        <f>$BK$171+$BK$194+$BK$224+$BK$594</f>
        <v>0</v>
      </c>
    </row>
    <row r="171" spans="2:63" s="106" customFormat="1" ht="21" customHeight="1">
      <c r="B171" s="107"/>
      <c r="D171" s="108" t="s">
        <v>72</v>
      </c>
      <c r="E171" s="115" t="s">
        <v>306</v>
      </c>
      <c r="F171" s="115" t="s">
        <v>307</v>
      </c>
      <c r="J171" s="116">
        <f>$BK$171</f>
        <v>0</v>
      </c>
      <c r="L171" s="107"/>
      <c r="M171" s="111"/>
      <c r="P171" s="112">
        <f>SUM($P$172:$P$193)</f>
        <v>0</v>
      </c>
      <c r="R171" s="112">
        <f>SUM($R$172:$R$193)</f>
        <v>7.615850000000001</v>
      </c>
      <c r="T171" s="113">
        <f>SUM($T$172:$T$193)</f>
        <v>0</v>
      </c>
      <c r="AR171" s="108" t="s">
        <v>81</v>
      </c>
      <c r="AT171" s="108" t="s">
        <v>72</v>
      </c>
      <c r="AU171" s="108" t="s">
        <v>21</v>
      </c>
      <c r="AY171" s="108" t="s">
        <v>119</v>
      </c>
      <c r="BK171" s="114">
        <f>SUM($BK$172:$BK$193)</f>
        <v>0</v>
      </c>
    </row>
    <row r="172" spans="2:65" s="6" customFormat="1" ht="15.75" customHeight="1">
      <c r="B172" s="22"/>
      <c r="C172" s="117" t="s">
        <v>7</v>
      </c>
      <c r="D172" s="117" t="s">
        <v>122</v>
      </c>
      <c r="E172" s="118" t="s">
        <v>308</v>
      </c>
      <c r="F172" s="119" t="s">
        <v>309</v>
      </c>
      <c r="G172" s="120" t="s">
        <v>185</v>
      </c>
      <c r="H172" s="121">
        <v>20.7</v>
      </c>
      <c r="I172" s="122"/>
      <c r="J172" s="123">
        <f>ROUND($I$172*$H$172,2)</f>
        <v>0</v>
      </c>
      <c r="K172" s="119"/>
      <c r="L172" s="22"/>
      <c r="M172" s="124"/>
      <c r="N172" s="125" t="s">
        <v>44</v>
      </c>
      <c r="P172" s="126">
        <f>$O$172*$H$172</f>
        <v>0</v>
      </c>
      <c r="Q172" s="126">
        <v>0</v>
      </c>
      <c r="R172" s="126">
        <f>$Q$172*$H$172</f>
        <v>0</v>
      </c>
      <c r="S172" s="126">
        <v>0</v>
      </c>
      <c r="T172" s="127">
        <f>$S$172*$H$172</f>
        <v>0</v>
      </c>
      <c r="AR172" s="76" t="s">
        <v>274</v>
      </c>
      <c r="AT172" s="76" t="s">
        <v>122</v>
      </c>
      <c r="AU172" s="76" t="s">
        <v>81</v>
      </c>
      <c r="AY172" s="6" t="s">
        <v>119</v>
      </c>
      <c r="BE172" s="128">
        <f>IF($N$172="základní",$J$172,0)</f>
        <v>0</v>
      </c>
      <c r="BF172" s="128">
        <f>IF($N$172="snížená",$J$172,0)</f>
        <v>0</v>
      </c>
      <c r="BG172" s="128">
        <f>IF($N$172="zákl. přenesená",$J$172,0)</f>
        <v>0</v>
      </c>
      <c r="BH172" s="128">
        <f>IF($N$172="sníž. přenesená",$J$172,0)</f>
        <v>0</v>
      </c>
      <c r="BI172" s="128">
        <f>IF($N$172="nulová",$J$172,0)</f>
        <v>0</v>
      </c>
      <c r="BJ172" s="76" t="s">
        <v>21</v>
      </c>
      <c r="BK172" s="128">
        <f>ROUND($I$172*$H$172,2)</f>
        <v>0</v>
      </c>
      <c r="BL172" s="76" t="s">
        <v>274</v>
      </c>
      <c r="BM172" s="76" t="s">
        <v>310</v>
      </c>
    </row>
    <row r="173" spans="2:47" s="6" customFormat="1" ht="16.5" customHeight="1">
      <c r="B173" s="22"/>
      <c r="D173" s="129" t="s">
        <v>128</v>
      </c>
      <c r="F173" s="130" t="s">
        <v>311</v>
      </c>
      <c r="L173" s="22"/>
      <c r="M173" s="48"/>
      <c r="T173" s="49"/>
      <c r="AT173" s="6" t="s">
        <v>128</v>
      </c>
      <c r="AU173" s="6" t="s">
        <v>81</v>
      </c>
    </row>
    <row r="174" spans="2:65" s="6" customFormat="1" ht="15.75" customHeight="1">
      <c r="B174" s="22"/>
      <c r="C174" s="152" t="s">
        <v>312</v>
      </c>
      <c r="D174" s="152" t="s">
        <v>233</v>
      </c>
      <c r="E174" s="153" t="s">
        <v>313</v>
      </c>
      <c r="F174" s="154" t="s">
        <v>314</v>
      </c>
      <c r="G174" s="155" t="s">
        <v>195</v>
      </c>
      <c r="H174" s="156">
        <v>0.911</v>
      </c>
      <c r="I174" s="157"/>
      <c r="J174" s="158">
        <f>ROUND($I$174*$H$174,2)</f>
        <v>0</v>
      </c>
      <c r="K174" s="154" t="s">
        <v>125</v>
      </c>
      <c r="L174" s="159"/>
      <c r="M174" s="160"/>
      <c r="N174" s="161" t="s">
        <v>44</v>
      </c>
      <c r="P174" s="126">
        <f>$O$174*$H$174</f>
        <v>0</v>
      </c>
      <c r="Q174" s="126">
        <v>0.55</v>
      </c>
      <c r="R174" s="126">
        <f>$Q$174*$H$174</f>
        <v>0.5010500000000001</v>
      </c>
      <c r="S174" s="126">
        <v>0</v>
      </c>
      <c r="T174" s="127">
        <f>$S$174*$H$174</f>
        <v>0</v>
      </c>
      <c r="AR174" s="76" t="s">
        <v>315</v>
      </c>
      <c r="AT174" s="76" t="s">
        <v>233</v>
      </c>
      <c r="AU174" s="76" t="s">
        <v>81</v>
      </c>
      <c r="AY174" s="6" t="s">
        <v>119</v>
      </c>
      <c r="BE174" s="128">
        <f>IF($N$174="základní",$J$174,0)</f>
        <v>0</v>
      </c>
      <c r="BF174" s="128">
        <f>IF($N$174="snížená",$J$174,0)</f>
        <v>0</v>
      </c>
      <c r="BG174" s="128">
        <f>IF($N$174="zákl. přenesená",$J$174,0)</f>
        <v>0</v>
      </c>
      <c r="BH174" s="128">
        <f>IF($N$174="sníž. přenesená",$J$174,0)</f>
        <v>0</v>
      </c>
      <c r="BI174" s="128">
        <f>IF($N$174="nulová",$J$174,0)</f>
        <v>0</v>
      </c>
      <c r="BJ174" s="76" t="s">
        <v>21</v>
      </c>
      <c r="BK174" s="128">
        <f>ROUND($I$174*$H$174,2)</f>
        <v>0</v>
      </c>
      <c r="BL174" s="76" t="s">
        <v>274</v>
      </c>
      <c r="BM174" s="76" t="s">
        <v>316</v>
      </c>
    </row>
    <row r="175" spans="2:47" s="6" customFormat="1" ht="16.5" customHeight="1">
      <c r="B175" s="22"/>
      <c r="D175" s="129" t="s">
        <v>128</v>
      </c>
      <c r="F175" s="130" t="s">
        <v>317</v>
      </c>
      <c r="L175" s="22"/>
      <c r="M175" s="48"/>
      <c r="T175" s="49"/>
      <c r="AT175" s="6" t="s">
        <v>128</v>
      </c>
      <c r="AU175" s="6" t="s">
        <v>81</v>
      </c>
    </row>
    <row r="176" spans="2:51" s="6" customFormat="1" ht="15.75" customHeight="1">
      <c r="B176" s="134"/>
      <c r="D176" s="135" t="s">
        <v>197</v>
      </c>
      <c r="E176" s="136"/>
      <c r="F176" s="137" t="s">
        <v>318</v>
      </c>
      <c r="H176" s="138">
        <v>0.911</v>
      </c>
      <c r="L176" s="134"/>
      <c r="M176" s="139"/>
      <c r="T176" s="140"/>
      <c r="AT176" s="136" t="s">
        <v>197</v>
      </c>
      <c r="AU176" s="136" t="s">
        <v>81</v>
      </c>
      <c r="AV176" s="136" t="s">
        <v>81</v>
      </c>
      <c r="AW176" s="136" t="s">
        <v>93</v>
      </c>
      <c r="AX176" s="136" t="s">
        <v>21</v>
      </c>
      <c r="AY176" s="136" t="s">
        <v>119</v>
      </c>
    </row>
    <row r="177" spans="2:65" s="6" customFormat="1" ht="15.75" customHeight="1">
      <c r="B177" s="22"/>
      <c r="C177" s="117" t="s">
        <v>319</v>
      </c>
      <c r="D177" s="117" t="s">
        <v>122</v>
      </c>
      <c r="E177" s="118" t="s">
        <v>320</v>
      </c>
      <c r="F177" s="119" t="s">
        <v>321</v>
      </c>
      <c r="G177" s="120" t="s">
        <v>220</v>
      </c>
      <c r="H177" s="121">
        <v>28</v>
      </c>
      <c r="I177" s="122"/>
      <c r="J177" s="123">
        <f>ROUND($I$177*$H$177,2)</f>
        <v>0</v>
      </c>
      <c r="K177" s="119" t="s">
        <v>125</v>
      </c>
      <c r="L177" s="22"/>
      <c r="M177" s="124"/>
      <c r="N177" s="125" t="s">
        <v>44</v>
      </c>
      <c r="P177" s="126">
        <f>$O$177*$H$177</f>
        <v>0</v>
      </c>
      <c r="Q177" s="126">
        <v>0</v>
      </c>
      <c r="R177" s="126">
        <f>$Q$177*$H$177</f>
        <v>0</v>
      </c>
      <c r="S177" s="126">
        <v>0</v>
      </c>
      <c r="T177" s="127">
        <f>$S$177*$H$177</f>
        <v>0</v>
      </c>
      <c r="AR177" s="76" t="s">
        <v>274</v>
      </c>
      <c r="AT177" s="76" t="s">
        <v>122</v>
      </c>
      <c r="AU177" s="76" t="s">
        <v>81</v>
      </c>
      <c r="AY177" s="6" t="s">
        <v>119</v>
      </c>
      <c r="BE177" s="128">
        <f>IF($N$177="základní",$J$177,0)</f>
        <v>0</v>
      </c>
      <c r="BF177" s="128">
        <f>IF($N$177="snížená",$J$177,0)</f>
        <v>0</v>
      </c>
      <c r="BG177" s="128">
        <f>IF($N$177="zákl. přenesená",$J$177,0)</f>
        <v>0</v>
      </c>
      <c r="BH177" s="128">
        <f>IF($N$177="sníž. přenesená",$J$177,0)</f>
        <v>0</v>
      </c>
      <c r="BI177" s="128">
        <f>IF($N$177="nulová",$J$177,0)</f>
        <v>0</v>
      </c>
      <c r="BJ177" s="76" t="s">
        <v>21</v>
      </c>
      <c r="BK177" s="128">
        <f>ROUND($I$177*$H$177,2)</f>
        <v>0</v>
      </c>
      <c r="BL177" s="76" t="s">
        <v>274</v>
      </c>
      <c r="BM177" s="76" t="s">
        <v>322</v>
      </c>
    </row>
    <row r="178" spans="2:47" s="6" customFormat="1" ht="16.5" customHeight="1">
      <c r="B178" s="22"/>
      <c r="D178" s="129" t="s">
        <v>128</v>
      </c>
      <c r="F178" s="130" t="s">
        <v>323</v>
      </c>
      <c r="L178" s="22"/>
      <c r="M178" s="48"/>
      <c r="T178" s="49"/>
      <c r="AT178" s="6" t="s">
        <v>128</v>
      </c>
      <c r="AU178" s="6" t="s">
        <v>81</v>
      </c>
    </row>
    <row r="179" spans="2:51" s="6" customFormat="1" ht="15.75" customHeight="1">
      <c r="B179" s="141"/>
      <c r="D179" s="135" t="s">
        <v>197</v>
      </c>
      <c r="E179" s="142"/>
      <c r="F179" s="143" t="s">
        <v>324</v>
      </c>
      <c r="H179" s="142"/>
      <c r="L179" s="141"/>
      <c r="M179" s="144"/>
      <c r="T179" s="145"/>
      <c r="AT179" s="142" t="s">
        <v>197</v>
      </c>
      <c r="AU179" s="142" t="s">
        <v>81</v>
      </c>
      <c r="AV179" s="142" t="s">
        <v>21</v>
      </c>
      <c r="AW179" s="142" t="s">
        <v>93</v>
      </c>
      <c r="AX179" s="142" t="s">
        <v>73</v>
      </c>
      <c r="AY179" s="142" t="s">
        <v>119</v>
      </c>
    </row>
    <row r="180" spans="2:51" s="6" customFormat="1" ht="15.75" customHeight="1">
      <c r="B180" s="134"/>
      <c r="D180" s="135" t="s">
        <v>197</v>
      </c>
      <c r="E180" s="136"/>
      <c r="F180" s="137" t="s">
        <v>325</v>
      </c>
      <c r="H180" s="138">
        <v>28</v>
      </c>
      <c r="L180" s="134"/>
      <c r="M180" s="139"/>
      <c r="T180" s="140"/>
      <c r="AT180" s="136" t="s">
        <v>197</v>
      </c>
      <c r="AU180" s="136" t="s">
        <v>81</v>
      </c>
      <c r="AV180" s="136" t="s">
        <v>81</v>
      </c>
      <c r="AW180" s="136" t="s">
        <v>93</v>
      </c>
      <c r="AX180" s="136" t="s">
        <v>73</v>
      </c>
      <c r="AY180" s="136" t="s">
        <v>119</v>
      </c>
    </row>
    <row r="181" spans="2:51" s="6" customFormat="1" ht="15.75" customHeight="1">
      <c r="B181" s="146"/>
      <c r="D181" s="135" t="s">
        <v>197</v>
      </c>
      <c r="E181" s="147"/>
      <c r="F181" s="148" t="s">
        <v>211</v>
      </c>
      <c r="H181" s="149">
        <v>28</v>
      </c>
      <c r="L181" s="146"/>
      <c r="M181" s="150"/>
      <c r="T181" s="151"/>
      <c r="AT181" s="147" t="s">
        <v>197</v>
      </c>
      <c r="AU181" s="147" t="s">
        <v>81</v>
      </c>
      <c r="AV181" s="147" t="s">
        <v>186</v>
      </c>
      <c r="AW181" s="147" t="s">
        <v>93</v>
      </c>
      <c r="AX181" s="147" t="s">
        <v>21</v>
      </c>
      <c r="AY181" s="147" t="s">
        <v>119</v>
      </c>
    </row>
    <row r="182" spans="2:65" s="6" customFormat="1" ht="15.75" customHeight="1">
      <c r="B182" s="22"/>
      <c r="C182" s="152" t="s">
        <v>326</v>
      </c>
      <c r="D182" s="152" t="s">
        <v>233</v>
      </c>
      <c r="E182" s="153" t="s">
        <v>327</v>
      </c>
      <c r="F182" s="154" t="s">
        <v>328</v>
      </c>
      <c r="G182" s="155" t="s">
        <v>195</v>
      </c>
      <c r="H182" s="156">
        <v>0.616</v>
      </c>
      <c r="I182" s="157"/>
      <c r="J182" s="158">
        <f>ROUND($I$182*$H$182,2)</f>
        <v>0</v>
      </c>
      <c r="K182" s="154" t="s">
        <v>125</v>
      </c>
      <c r="L182" s="159"/>
      <c r="M182" s="160"/>
      <c r="N182" s="161" t="s">
        <v>44</v>
      </c>
      <c r="P182" s="126">
        <f>$O$182*$H$182</f>
        <v>0</v>
      </c>
      <c r="Q182" s="126">
        <v>0.55</v>
      </c>
      <c r="R182" s="126">
        <f>$Q$182*$H$182</f>
        <v>0.33880000000000005</v>
      </c>
      <c r="S182" s="126">
        <v>0</v>
      </c>
      <c r="T182" s="127">
        <f>$S$182*$H$182</f>
        <v>0</v>
      </c>
      <c r="AR182" s="76" t="s">
        <v>315</v>
      </c>
      <c r="AT182" s="76" t="s">
        <v>233</v>
      </c>
      <c r="AU182" s="76" t="s">
        <v>81</v>
      </c>
      <c r="AY182" s="6" t="s">
        <v>119</v>
      </c>
      <c r="BE182" s="128">
        <f>IF($N$182="základní",$J$182,0)</f>
        <v>0</v>
      </c>
      <c r="BF182" s="128">
        <f>IF($N$182="snížená",$J$182,0)</f>
        <v>0</v>
      </c>
      <c r="BG182" s="128">
        <f>IF($N$182="zákl. přenesená",$J$182,0)</f>
        <v>0</v>
      </c>
      <c r="BH182" s="128">
        <f>IF($N$182="sníž. přenesená",$J$182,0)</f>
        <v>0</v>
      </c>
      <c r="BI182" s="128">
        <f>IF($N$182="nulová",$J$182,0)</f>
        <v>0</v>
      </c>
      <c r="BJ182" s="76" t="s">
        <v>21</v>
      </c>
      <c r="BK182" s="128">
        <f>ROUND($I$182*$H$182,2)</f>
        <v>0</v>
      </c>
      <c r="BL182" s="76" t="s">
        <v>274</v>
      </c>
      <c r="BM182" s="76" t="s">
        <v>329</v>
      </c>
    </row>
    <row r="183" spans="2:47" s="6" customFormat="1" ht="16.5" customHeight="1">
      <c r="B183" s="22"/>
      <c r="D183" s="129" t="s">
        <v>128</v>
      </c>
      <c r="F183" s="130" t="s">
        <v>330</v>
      </c>
      <c r="L183" s="22"/>
      <c r="M183" s="48"/>
      <c r="T183" s="49"/>
      <c r="AT183" s="6" t="s">
        <v>128</v>
      </c>
      <c r="AU183" s="6" t="s">
        <v>81</v>
      </c>
    </row>
    <row r="184" spans="2:51" s="6" customFormat="1" ht="15.75" customHeight="1">
      <c r="B184" s="134"/>
      <c r="D184" s="135" t="s">
        <v>197</v>
      </c>
      <c r="E184" s="136"/>
      <c r="F184" s="137" t="s">
        <v>331</v>
      </c>
      <c r="H184" s="138">
        <v>0.616</v>
      </c>
      <c r="L184" s="134"/>
      <c r="M184" s="139"/>
      <c r="T184" s="140"/>
      <c r="AT184" s="136" t="s">
        <v>197</v>
      </c>
      <c r="AU184" s="136" t="s">
        <v>81</v>
      </c>
      <c r="AV184" s="136" t="s">
        <v>81</v>
      </c>
      <c r="AW184" s="136" t="s">
        <v>93</v>
      </c>
      <c r="AX184" s="136" t="s">
        <v>21</v>
      </c>
      <c r="AY184" s="136" t="s">
        <v>119</v>
      </c>
    </row>
    <row r="185" spans="2:65" s="6" customFormat="1" ht="15.75" customHeight="1">
      <c r="B185" s="22"/>
      <c r="C185" s="117" t="s">
        <v>332</v>
      </c>
      <c r="D185" s="117" t="s">
        <v>122</v>
      </c>
      <c r="E185" s="118" t="s">
        <v>333</v>
      </c>
      <c r="F185" s="119" t="s">
        <v>334</v>
      </c>
      <c r="G185" s="120" t="s">
        <v>220</v>
      </c>
      <c r="H185" s="121">
        <v>112</v>
      </c>
      <c r="I185" s="122"/>
      <c r="J185" s="123">
        <f>ROUND($I$185*$H$185,2)</f>
        <v>0</v>
      </c>
      <c r="K185" s="119" t="s">
        <v>125</v>
      </c>
      <c r="L185" s="22"/>
      <c r="M185" s="124"/>
      <c r="N185" s="125" t="s">
        <v>44</v>
      </c>
      <c r="P185" s="126">
        <f>$O$185*$H$185</f>
        <v>0</v>
      </c>
      <c r="Q185" s="126">
        <v>0</v>
      </c>
      <c r="R185" s="126">
        <f>$Q$185*$H$185</f>
        <v>0</v>
      </c>
      <c r="S185" s="126">
        <v>0</v>
      </c>
      <c r="T185" s="127">
        <f>$S$185*$H$185</f>
        <v>0</v>
      </c>
      <c r="AR185" s="76" t="s">
        <v>274</v>
      </c>
      <c r="AT185" s="76" t="s">
        <v>122</v>
      </c>
      <c r="AU185" s="76" t="s">
        <v>81</v>
      </c>
      <c r="AY185" s="6" t="s">
        <v>119</v>
      </c>
      <c r="BE185" s="128">
        <f>IF($N$185="základní",$J$185,0)</f>
        <v>0</v>
      </c>
      <c r="BF185" s="128">
        <f>IF($N$185="snížená",$J$185,0)</f>
        <v>0</v>
      </c>
      <c r="BG185" s="128">
        <f>IF($N$185="zákl. přenesená",$J$185,0)</f>
        <v>0</v>
      </c>
      <c r="BH185" s="128">
        <f>IF($N$185="sníž. přenesená",$J$185,0)</f>
        <v>0</v>
      </c>
      <c r="BI185" s="128">
        <f>IF($N$185="nulová",$J$185,0)</f>
        <v>0</v>
      </c>
      <c r="BJ185" s="76" t="s">
        <v>21</v>
      </c>
      <c r="BK185" s="128">
        <f>ROUND($I$185*$H$185,2)</f>
        <v>0</v>
      </c>
      <c r="BL185" s="76" t="s">
        <v>274</v>
      </c>
      <c r="BM185" s="76" t="s">
        <v>335</v>
      </c>
    </row>
    <row r="186" spans="2:47" s="6" customFormat="1" ht="16.5" customHeight="1">
      <c r="B186" s="22"/>
      <c r="D186" s="129" t="s">
        <v>128</v>
      </c>
      <c r="F186" s="130" t="s">
        <v>336</v>
      </c>
      <c r="L186" s="22"/>
      <c r="M186" s="48"/>
      <c r="T186" s="49"/>
      <c r="AT186" s="6" t="s">
        <v>128</v>
      </c>
      <c r="AU186" s="6" t="s">
        <v>81</v>
      </c>
    </row>
    <row r="187" spans="2:51" s="6" customFormat="1" ht="15.75" customHeight="1">
      <c r="B187" s="134"/>
      <c r="D187" s="135" t="s">
        <v>197</v>
      </c>
      <c r="E187" s="136"/>
      <c r="F187" s="137" t="s">
        <v>337</v>
      </c>
      <c r="H187" s="138">
        <v>112</v>
      </c>
      <c r="L187" s="134"/>
      <c r="M187" s="139"/>
      <c r="T187" s="140"/>
      <c r="AT187" s="136" t="s">
        <v>197</v>
      </c>
      <c r="AU187" s="136" t="s">
        <v>81</v>
      </c>
      <c r="AV187" s="136" t="s">
        <v>81</v>
      </c>
      <c r="AW187" s="136" t="s">
        <v>93</v>
      </c>
      <c r="AX187" s="136" t="s">
        <v>73</v>
      </c>
      <c r="AY187" s="136" t="s">
        <v>119</v>
      </c>
    </row>
    <row r="188" spans="2:51" s="6" customFormat="1" ht="15.75" customHeight="1">
      <c r="B188" s="146"/>
      <c r="D188" s="135" t="s">
        <v>197</v>
      </c>
      <c r="E188" s="147"/>
      <c r="F188" s="148" t="s">
        <v>211</v>
      </c>
      <c r="H188" s="149">
        <v>112</v>
      </c>
      <c r="L188" s="146"/>
      <c r="M188" s="150"/>
      <c r="T188" s="151"/>
      <c r="AT188" s="147" t="s">
        <v>197</v>
      </c>
      <c r="AU188" s="147" t="s">
        <v>81</v>
      </c>
      <c r="AV188" s="147" t="s">
        <v>186</v>
      </c>
      <c r="AW188" s="147" t="s">
        <v>93</v>
      </c>
      <c r="AX188" s="147" t="s">
        <v>21</v>
      </c>
      <c r="AY188" s="147" t="s">
        <v>119</v>
      </c>
    </row>
    <row r="189" spans="2:65" s="6" customFormat="1" ht="15.75" customHeight="1">
      <c r="B189" s="22"/>
      <c r="C189" s="152" t="s">
        <v>338</v>
      </c>
      <c r="D189" s="152" t="s">
        <v>233</v>
      </c>
      <c r="E189" s="153" t="s">
        <v>339</v>
      </c>
      <c r="F189" s="154" t="s">
        <v>340</v>
      </c>
      <c r="G189" s="155" t="s">
        <v>195</v>
      </c>
      <c r="H189" s="156">
        <v>12.32</v>
      </c>
      <c r="I189" s="157"/>
      <c r="J189" s="158">
        <f>ROUND($I$189*$H$189,2)</f>
        <v>0</v>
      </c>
      <c r="K189" s="154" t="s">
        <v>125</v>
      </c>
      <c r="L189" s="159"/>
      <c r="M189" s="160"/>
      <c r="N189" s="161" t="s">
        <v>44</v>
      </c>
      <c r="P189" s="126">
        <f>$O$189*$H$189</f>
        <v>0</v>
      </c>
      <c r="Q189" s="126">
        <v>0.55</v>
      </c>
      <c r="R189" s="126">
        <f>$Q$189*$H$189</f>
        <v>6.776000000000001</v>
      </c>
      <c r="S189" s="126">
        <v>0</v>
      </c>
      <c r="T189" s="127">
        <f>$S$189*$H$189</f>
        <v>0</v>
      </c>
      <c r="AR189" s="76" t="s">
        <v>315</v>
      </c>
      <c r="AT189" s="76" t="s">
        <v>233</v>
      </c>
      <c r="AU189" s="76" t="s">
        <v>81</v>
      </c>
      <c r="AY189" s="6" t="s">
        <v>119</v>
      </c>
      <c r="BE189" s="128">
        <f>IF($N$189="základní",$J$189,0)</f>
        <v>0</v>
      </c>
      <c r="BF189" s="128">
        <f>IF($N$189="snížená",$J$189,0)</f>
        <v>0</v>
      </c>
      <c r="BG189" s="128">
        <f>IF($N$189="zákl. přenesená",$J$189,0)</f>
        <v>0</v>
      </c>
      <c r="BH189" s="128">
        <f>IF($N$189="sníž. přenesená",$J$189,0)</f>
        <v>0</v>
      </c>
      <c r="BI189" s="128">
        <f>IF($N$189="nulová",$J$189,0)</f>
        <v>0</v>
      </c>
      <c r="BJ189" s="76" t="s">
        <v>21</v>
      </c>
      <c r="BK189" s="128">
        <f>ROUND($I$189*$H$189,2)</f>
        <v>0</v>
      </c>
      <c r="BL189" s="76" t="s">
        <v>274</v>
      </c>
      <c r="BM189" s="76" t="s">
        <v>341</v>
      </c>
    </row>
    <row r="190" spans="2:47" s="6" customFormat="1" ht="16.5" customHeight="1">
      <c r="B190" s="22"/>
      <c r="D190" s="129" t="s">
        <v>128</v>
      </c>
      <c r="F190" s="130" t="s">
        <v>342</v>
      </c>
      <c r="L190" s="22"/>
      <c r="M190" s="48"/>
      <c r="T190" s="49"/>
      <c r="AT190" s="6" t="s">
        <v>128</v>
      </c>
      <c r="AU190" s="6" t="s">
        <v>81</v>
      </c>
    </row>
    <row r="191" spans="2:51" s="6" customFormat="1" ht="15.75" customHeight="1">
      <c r="B191" s="134"/>
      <c r="D191" s="135" t="s">
        <v>197</v>
      </c>
      <c r="E191" s="136"/>
      <c r="F191" s="137" t="s">
        <v>343</v>
      </c>
      <c r="H191" s="138">
        <v>12.32</v>
      </c>
      <c r="L191" s="134"/>
      <c r="M191" s="139"/>
      <c r="T191" s="140"/>
      <c r="AT191" s="136" t="s">
        <v>197</v>
      </c>
      <c r="AU191" s="136" t="s">
        <v>81</v>
      </c>
      <c r="AV191" s="136" t="s">
        <v>81</v>
      </c>
      <c r="AW191" s="136" t="s">
        <v>93</v>
      </c>
      <c r="AX191" s="136" t="s">
        <v>21</v>
      </c>
      <c r="AY191" s="136" t="s">
        <v>119</v>
      </c>
    </row>
    <row r="192" spans="2:65" s="6" customFormat="1" ht="15.75" customHeight="1">
      <c r="B192" s="22"/>
      <c r="C192" s="117" t="s">
        <v>344</v>
      </c>
      <c r="D192" s="117" t="s">
        <v>122</v>
      </c>
      <c r="E192" s="118" t="s">
        <v>345</v>
      </c>
      <c r="F192" s="119" t="s">
        <v>346</v>
      </c>
      <c r="G192" s="120" t="s">
        <v>253</v>
      </c>
      <c r="H192" s="121">
        <v>3</v>
      </c>
      <c r="I192" s="122"/>
      <c r="J192" s="123">
        <f>ROUND($I$192*$H$192,2)</f>
        <v>0</v>
      </c>
      <c r="K192" s="119"/>
      <c r="L192" s="22"/>
      <c r="M192" s="124"/>
      <c r="N192" s="125" t="s">
        <v>44</v>
      </c>
      <c r="P192" s="126">
        <f>$O$192*$H$192</f>
        <v>0</v>
      </c>
      <c r="Q192" s="126">
        <v>0</v>
      </c>
      <c r="R192" s="126">
        <f>$Q$192*$H$192</f>
        <v>0</v>
      </c>
      <c r="S192" s="126">
        <v>0</v>
      </c>
      <c r="T192" s="127">
        <f>$S$192*$H$192</f>
        <v>0</v>
      </c>
      <c r="AR192" s="76" t="s">
        <v>274</v>
      </c>
      <c r="AT192" s="76" t="s">
        <v>122</v>
      </c>
      <c r="AU192" s="76" t="s">
        <v>81</v>
      </c>
      <c r="AY192" s="6" t="s">
        <v>119</v>
      </c>
      <c r="BE192" s="128">
        <f>IF($N$192="základní",$J$192,0)</f>
        <v>0</v>
      </c>
      <c r="BF192" s="128">
        <f>IF($N$192="snížená",$J$192,0)</f>
        <v>0</v>
      </c>
      <c r="BG192" s="128">
        <f>IF($N$192="zákl. přenesená",$J$192,0)</f>
        <v>0</v>
      </c>
      <c r="BH192" s="128">
        <f>IF($N$192="sníž. přenesená",$J$192,0)</f>
        <v>0</v>
      </c>
      <c r="BI192" s="128">
        <f>IF($N$192="nulová",$J$192,0)</f>
        <v>0</v>
      </c>
      <c r="BJ192" s="76" t="s">
        <v>21</v>
      </c>
      <c r="BK192" s="128">
        <f>ROUND($I$192*$H$192,2)</f>
        <v>0</v>
      </c>
      <c r="BL192" s="76" t="s">
        <v>274</v>
      </c>
      <c r="BM192" s="76" t="s">
        <v>347</v>
      </c>
    </row>
    <row r="193" spans="2:47" s="6" customFormat="1" ht="16.5" customHeight="1">
      <c r="B193" s="22"/>
      <c r="D193" s="129" t="s">
        <v>128</v>
      </c>
      <c r="F193" s="130" t="s">
        <v>348</v>
      </c>
      <c r="L193" s="22"/>
      <c r="M193" s="48"/>
      <c r="T193" s="49"/>
      <c r="AT193" s="6" t="s">
        <v>128</v>
      </c>
      <c r="AU193" s="6" t="s">
        <v>81</v>
      </c>
    </row>
    <row r="194" spans="2:63" s="106" customFormat="1" ht="30.75" customHeight="1">
      <c r="B194" s="107"/>
      <c r="D194" s="108" t="s">
        <v>72</v>
      </c>
      <c r="E194" s="115" t="s">
        <v>349</v>
      </c>
      <c r="F194" s="115" t="s">
        <v>350</v>
      </c>
      <c r="J194" s="116">
        <f>$BK$194</f>
        <v>0</v>
      </c>
      <c r="L194" s="107"/>
      <c r="M194" s="111"/>
      <c r="P194" s="112">
        <f>SUM($P$195:$P$223)</f>
        <v>0</v>
      </c>
      <c r="R194" s="112">
        <f>SUM($R$195:$R$223)</f>
        <v>2.75906022</v>
      </c>
      <c r="T194" s="113">
        <f>SUM($T$195:$T$223)</f>
        <v>0</v>
      </c>
      <c r="AR194" s="108" t="s">
        <v>81</v>
      </c>
      <c r="AT194" s="108" t="s">
        <v>72</v>
      </c>
      <c r="AU194" s="108" t="s">
        <v>21</v>
      </c>
      <c r="AY194" s="108" t="s">
        <v>119</v>
      </c>
      <c r="BK194" s="114">
        <f>SUM($BK$195:$BK$223)</f>
        <v>0</v>
      </c>
    </row>
    <row r="195" spans="2:65" s="6" customFormat="1" ht="15.75" customHeight="1">
      <c r="B195" s="22"/>
      <c r="C195" s="117" t="s">
        <v>351</v>
      </c>
      <c r="D195" s="117" t="s">
        <v>122</v>
      </c>
      <c r="E195" s="118" t="s">
        <v>352</v>
      </c>
      <c r="F195" s="119" t="s">
        <v>353</v>
      </c>
      <c r="G195" s="120" t="s">
        <v>220</v>
      </c>
      <c r="H195" s="121">
        <v>791.242</v>
      </c>
      <c r="I195" s="122"/>
      <c r="J195" s="123">
        <f>ROUND($I$195*$H$195,2)</f>
        <v>0</v>
      </c>
      <c r="K195" s="119"/>
      <c r="L195" s="22"/>
      <c r="M195" s="124"/>
      <c r="N195" s="125" t="s">
        <v>44</v>
      </c>
      <c r="P195" s="126">
        <f>$O$195*$H$195</f>
        <v>0</v>
      </c>
      <c r="Q195" s="126">
        <v>0</v>
      </c>
      <c r="R195" s="126">
        <f>$Q$195*$H$195</f>
        <v>0</v>
      </c>
      <c r="S195" s="126">
        <v>0</v>
      </c>
      <c r="T195" s="127">
        <f>$S$195*$H$195</f>
        <v>0</v>
      </c>
      <c r="AR195" s="76" t="s">
        <v>274</v>
      </c>
      <c r="AT195" s="76" t="s">
        <v>122</v>
      </c>
      <c r="AU195" s="76" t="s">
        <v>81</v>
      </c>
      <c r="AY195" s="6" t="s">
        <v>119</v>
      </c>
      <c r="BE195" s="128">
        <f>IF($N$195="základní",$J$195,0)</f>
        <v>0</v>
      </c>
      <c r="BF195" s="128">
        <f>IF($N$195="snížená",$J$195,0)</f>
        <v>0</v>
      </c>
      <c r="BG195" s="128">
        <f>IF($N$195="zákl. přenesená",$J$195,0)</f>
        <v>0</v>
      </c>
      <c r="BH195" s="128">
        <f>IF($N$195="sníž. přenesená",$J$195,0)</f>
        <v>0</v>
      </c>
      <c r="BI195" s="128">
        <f>IF($N$195="nulová",$J$195,0)</f>
        <v>0</v>
      </c>
      <c r="BJ195" s="76" t="s">
        <v>21</v>
      </c>
      <c r="BK195" s="128">
        <f>ROUND($I$195*$H$195,2)</f>
        <v>0</v>
      </c>
      <c r="BL195" s="76" t="s">
        <v>274</v>
      </c>
      <c r="BM195" s="76" t="s">
        <v>354</v>
      </c>
    </row>
    <row r="196" spans="2:47" s="6" customFormat="1" ht="16.5" customHeight="1">
      <c r="B196" s="22"/>
      <c r="D196" s="129" t="s">
        <v>128</v>
      </c>
      <c r="F196" s="130" t="s">
        <v>355</v>
      </c>
      <c r="L196" s="22"/>
      <c r="M196" s="48"/>
      <c r="T196" s="49"/>
      <c r="AT196" s="6" t="s">
        <v>128</v>
      </c>
      <c r="AU196" s="6" t="s">
        <v>81</v>
      </c>
    </row>
    <row r="197" spans="2:51" s="6" customFormat="1" ht="15.75" customHeight="1">
      <c r="B197" s="141"/>
      <c r="D197" s="135" t="s">
        <v>197</v>
      </c>
      <c r="E197" s="142"/>
      <c r="F197" s="143" t="s">
        <v>356</v>
      </c>
      <c r="H197" s="142"/>
      <c r="L197" s="141"/>
      <c r="M197" s="144"/>
      <c r="T197" s="145"/>
      <c r="AT197" s="142" t="s">
        <v>197</v>
      </c>
      <c r="AU197" s="142" t="s">
        <v>81</v>
      </c>
      <c r="AV197" s="142" t="s">
        <v>21</v>
      </c>
      <c r="AW197" s="142" t="s">
        <v>93</v>
      </c>
      <c r="AX197" s="142" t="s">
        <v>73</v>
      </c>
      <c r="AY197" s="142" t="s">
        <v>119</v>
      </c>
    </row>
    <row r="198" spans="2:51" s="6" customFormat="1" ht="15.75" customHeight="1">
      <c r="B198" s="134"/>
      <c r="D198" s="135" t="s">
        <v>197</v>
      </c>
      <c r="E198" s="136"/>
      <c r="F198" s="137" t="s">
        <v>357</v>
      </c>
      <c r="H198" s="138">
        <v>52.637</v>
      </c>
      <c r="L198" s="134"/>
      <c r="M198" s="139"/>
      <c r="T198" s="140"/>
      <c r="AT198" s="136" t="s">
        <v>197</v>
      </c>
      <c r="AU198" s="136" t="s">
        <v>81</v>
      </c>
      <c r="AV198" s="136" t="s">
        <v>81</v>
      </c>
      <c r="AW198" s="136" t="s">
        <v>93</v>
      </c>
      <c r="AX198" s="136" t="s">
        <v>73</v>
      </c>
      <c r="AY198" s="136" t="s">
        <v>119</v>
      </c>
    </row>
    <row r="199" spans="2:51" s="6" customFormat="1" ht="15.75" customHeight="1">
      <c r="B199" s="141"/>
      <c r="D199" s="135" t="s">
        <v>197</v>
      </c>
      <c r="E199" s="142"/>
      <c r="F199" s="143" t="s">
        <v>358</v>
      </c>
      <c r="H199" s="142"/>
      <c r="L199" s="141"/>
      <c r="M199" s="144"/>
      <c r="T199" s="145"/>
      <c r="AT199" s="142" t="s">
        <v>197</v>
      </c>
      <c r="AU199" s="142" t="s">
        <v>81</v>
      </c>
      <c r="AV199" s="142" t="s">
        <v>21</v>
      </c>
      <c r="AW199" s="142" t="s">
        <v>93</v>
      </c>
      <c r="AX199" s="142" t="s">
        <v>73</v>
      </c>
      <c r="AY199" s="142" t="s">
        <v>119</v>
      </c>
    </row>
    <row r="200" spans="2:51" s="6" customFormat="1" ht="15.75" customHeight="1">
      <c r="B200" s="134"/>
      <c r="D200" s="135" t="s">
        <v>197</v>
      </c>
      <c r="E200" s="136"/>
      <c r="F200" s="137" t="s">
        <v>359</v>
      </c>
      <c r="H200" s="138">
        <v>49.949</v>
      </c>
      <c r="L200" s="134"/>
      <c r="M200" s="139"/>
      <c r="T200" s="140"/>
      <c r="AT200" s="136" t="s">
        <v>197</v>
      </c>
      <c r="AU200" s="136" t="s">
        <v>81</v>
      </c>
      <c r="AV200" s="136" t="s">
        <v>81</v>
      </c>
      <c r="AW200" s="136" t="s">
        <v>93</v>
      </c>
      <c r="AX200" s="136" t="s">
        <v>73</v>
      </c>
      <c r="AY200" s="136" t="s">
        <v>119</v>
      </c>
    </row>
    <row r="201" spans="2:51" s="6" customFormat="1" ht="15.75" customHeight="1">
      <c r="B201" s="141"/>
      <c r="D201" s="135" t="s">
        <v>197</v>
      </c>
      <c r="E201" s="142"/>
      <c r="F201" s="143" t="s">
        <v>360</v>
      </c>
      <c r="H201" s="142"/>
      <c r="L201" s="141"/>
      <c r="M201" s="144"/>
      <c r="T201" s="145"/>
      <c r="AT201" s="142" t="s">
        <v>197</v>
      </c>
      <c r="AU201" s="142" t="s">
        <v>81</v>
      </c>
      <c r="AV201" s="142" t="s">
        <v>21</v>
      </c>
      <c r="AW201" s="142" t="s">
        <v>93</v>
      </c>
      <c r="AX201" s="142" t="s">
        <v>73</v>
      </c>
      <c r="AY201" s="142" t="s">
        <v>119</v>
      </c>
    </row>
    <row r="202" spans="2:51" s="6" customFormat="1" ht="15.75" customHeight="1">
      <c r="B202" s="134"/>
      <c r="D202" s="135" t="s">
        <v>197</v>
      </c>
      <c r="E202" s="136"/>
      <c r="F202" s="137" t="s">
        <v>361</v>
      </c>
      <c r="H202" s="138">
        <v>45.308</v>
      </c>
      <c r="L202" s="134"/>
      <c r="M202" s="139"/>
      <c r="T202" s="140"/>
      <c r="AT202" s="136" t="s">
        <v>197</v>
      </c>
      <c r="AU202" s="136" t="s">
        <v>81</v>
      </c>
      <c r="AV202" s="136" t="s">
        <v>81</v>
      </c>
      <c r="AW202" s="136" t="s">
        <v>93</v>
      </c>
      <c r="AX202" s="136" t="s">
        <v>73</v>
      </c>
      <c r="AY202" s="136" t="s">
        <v>119</v>
      </c>
    </row>
    <row r="203" spans="2:51" s="6" customFormat="1" ht="15.75" customHeight="1">
      <c r="B203" s="141"/>
      <c r="D203" s="135" t="s">
        <v>197</v>
      </c>
      <c r="E203" s="142"/>
      <c r="F203" s="143" t="s">
        <v>362</v>
      </c>
      <c r="H203" s="142"/>
      <c r="L203" s="141"/>
      <c r="M203" s="144"/>
      <c r="T203" s="145"/>
      <c r="AT203" s="142" t="s">
        <v>197</v>
      </c>
      <c r="AU203" s="142" t="s">
        <v>81</v>
      </c>
      <c r="AV203" s="142" t="s">
        <v>21</v>
      </c>
      <c r="AW203" s="142" t="s">
        <v>93</v>
      </c>
      <c r="AX203" s="142" t="s">
        <v>73</v>
      </c>
      <c r="AY203" s="142" t="s">
        <v>119</v>
      </c>
    </row>
    <row r="204" spans="2:51" s="6" customFormat="1" ht="15.75" customHeight="1">
      <c r="B204" s="134"/>
      <c r="D204" s="135" t="s">
        <v>197</v>
      </c>
      <c r="E204" s="136"/>
      <c r="F204" s="137" t="s">
        <v>363</v>
      </c>
      <c r="H204" s="138">
        <v>51.387</v>
      </c>
      <c r="L204" s="134"/>
      <c r="M204" s="139"/>
      <c r="T204" s="140"/>
      <c r="AT204" s="136" t="s">
        <v>197</v>
      </c>
      <c r="AU204" s="136" t="s">
        <v>81</v>
      </c>
      <c r="AV204" s="136" t="s">
        <v>81</v>
      </c>
      <c r="AW204" s="136" t="s">
        <v>93</v>
      </c>
      <c r="AX204" s="136" t="s">
        <v>73</v>
      </c>
      <c r="AY204" s="136" t="s">
        <v>119</v>
      </c>
    </row>
    <row r="205" spans="2:51" s="6" customFormat="1" ht="15.75" customHeight="1">
      <c r="B205" s="162"/>
      <c r="D205" s="135" t="s">
        <v>197</v>
      </c>
      <c r="E205" s="163"/>
      <c r="F205" s="164" t="s">
        <v>364</v>
      </c>
      <c r="H205" s="165">
        <v>199.281</v>
      </c>
      <c r="L205" s="162"/>
      <c r="M205" s="166"/>
      <c r="T205" s="167"/>
      <c r="AT205" s="163" t="s">
        <v>197</v>
      </c>
      <c r="AU205" s="163" t="s">
        <v>81</v>
      </c>
      <c r="AV205" s="163" t="s">
        <v>137</v>
      </c>
      <c r="AW205" s="163" t="s">
        <v>93</v>
      </c>
      <c r="AX205" s="163" t="s">
        <v>73</v>
      </c>
      <c r="AY205" s="163" t="s">
        <v>119</v>
      </c>
    </row>
    <row r="206" spans="2:51" s="6" customFormat="1" ht="15.75" customHeight="1">
      <c r="B206" s="141"/>
      <c r="D206" s="135" t="s">
        <v>197</v>
      </c>
      <c r="E206" s="142"/>
      <c r="F206" s="143" t="s">
        <v>365</v>
      </c>
      <c r="H206" s="142"/>
      <c r="L206" s="141"/>
      <c r="M206" s="144"/>
      <c r="T206" s="145"/>
      <c r="AT206" s="142" t="s">
        <v>197</v>
      </c>
      <c r="AU206" s="142" t="s">
        <v>81</v>
      </c>
      <c r="AV206" s="142" t="s">
        <v>21</v>
      </c>
      <c r="AW206" s="142" t="s">
        <v>93</v>
      </c>
      <c r="AX206" s="142" t="s">
        <v>73</v>
      </c>
      <c r="AY206" s="142" t="s">
        <v>119</v>
      </c>
    </row>
    <row r="207" spans="2:51" s="6" customFormat="1" ht="15.75" customHeight="1">
      <c r="B207" s="134"/>
      <c r="D207" s="135" t="s">
        <v>197</v>
      </c>
      <c r="E207" s="136"/>
      <c r="F207" s="137" t="s">
        <v>366</v>
      </c>
      <c r="H207" s="138">
        <v>441</v>
      </c>
      <c r="L207" s="134"/>
      <c r="M207" s="139"/>
      <c r="T207" s="140"/>
      <c r="AT207" s="136" t="s">
        <v>197</v>
      </c>
      <c r="AU207" s="136" t="s">
        <v>81</v>
      </c>
      <c r="AV207" s="136" t="s">
        <v>81</v>
      </c>
      <c r="AW207" s="136" t="s">
        <v>93</v>
      </c>
      <c r="AX207" s="136" t="s">
        <v>73</v>
      </c>
      <c r="AY207" s="136" t="s">
        <v>119</v>
      </c>
    </row>
    <row r="208" spans="2:51" s="6" customFormat="1" ht="15.75" customHeight="1">
      <c r="B208" s="134"/>
      <c r="D208" s="135" t="s">
        <v>197</v>
      </c>
      <c r="E208" s="136"/>
      <c r="F208" s="137" t="s">
        <v>367</v>
      </c>
      <c r="H208" s="138">
        <v>114.4</v>
      </c>
      <c r="L208" s="134"/>
      <c r="M208" s="139"/>
      <c r="T208" s="140"/>
      <c r="AT208" s="136" t="s">
        <v>197</v>
      </c>
      <c r="AU208" s="136" t="s">
        <v>81</v>
      </c>
      <c r="AV208" s="136" t="s">
        <v>81</v>
      </c>
      <c r="AW208" s="136" t="s">
        <v>93</v>
      </c>
      <c r="AX208" s="136" t="s">
        <v>73</v>
      </c>
      <c r="AY208" s="136" t="s">
        <v>119</v>
      </c>
    </row>
    <row r="209" spans="2:51" s="6" customFormat="1" ht="15.75" customHeight="1">
      <c r="B209" s="162"/>
      <c r="D209" s="135" t="s">
        <v>197</v>
      </c>
      <c r="E209" s="163"/>
      <c r="F209" s="164" t="s">
        <v>364</v>
      </c>
      <c r="H209" s="165">
        <v>555.4</v>
      </c>
      <c r="L209" s="162"/>
      <c r="M209" s="166"/>
      <c r="T209" s="167"/>
      <c r="AT209" s="163" t="s">
        <v>197</v>
      </c>
      <c r="AU209" s="163" t="s">
        <v>81</v>
      </c>
      <c r="AV209" s="163" t="s">
        <v>137</v>
      </c>
      <c r="AW209" s="163" t="s">
        <v>93</v>
      </c>
      <c r="AX209" s="163" t="s">
        <v>73</v>
      </c>
      <c r="AY209" s="163" t="s">
        <v>119</v>
      </c>
    </row>
    <row r="210" spans="2:51" s="6" customFormat="1" ht="15.75" customHeight="1">
      <c r="B210" s="141"/>
      <c r="D210" s="135" t="s">
        <v>197</v>
      </c>
      <c r="E210" s="142"/>
      <c r="F210" s="143" t="s">
        <v>368</v>
      </c>
      <c r="H210" s="142"/>
      <c r="L210" s="141"/>
      <c r="M210" s="144"/>
      <c r="T210" s="145"/>
      <c r="AT210" s="142" t="s">
        <v>197</v>
      </c>
      <c r="AU210" s="142" t="s">
        <v>81</v>
      </c>
      <c r="AV210" s="142" t="s">
        <v>21</v>
      </c>
      <c r="AW210" s="142" t="s">
        <v>93</v>
      </c>
      <c r="AX210" s="142" t="s">
        <v>73</v>
      </c>
      <c r="AY210" s="142" t="s">
        <v>119</v>
      </c>
    </row>
    <row r="211" spans="2:51" s="6" customFormat="1" ht="15.75" customHeight="1">
      <c r="B211" s="134"/>
      <c r="D211" s="135" t="s">
        <v>197</v>
      </c>
      <c r="E211" s="136"/>
      <c r="F211" s="137" t="s">
        <v>369</v>
      </c>
      <c r="H211" s="138">
        <v>25.431</v>
      </c>
      <c r="L211" s="134"/>
      <c r="M211" s="139"/>
      <c r="T211" s="140"/>
      <c r="AT211" s="136" t="s">
        <v>197</v>
      </c>
      <c r="AU211" s="136" t="s">
        <v>81</v>
      </c>
      <c r="AV211" s="136" t="s">
        <v>81</v>
      </c>
      <c r="AW211" s="136" t="s">
        <v>93</v>
      </c>
      <c r="AX211" s="136" t="s">
        <v>73</v>
      </c>
      <c r="AY211" s="136" t="s">
        <v>119</v>
      </c>
    </row>
    <row r="212" spans="2:51" s="6" customFormat="1" ht="15.75" customHeight="1">
      <c r="B212" s="141"/>
      <c r="D212" s="135" t="s">
        <v>197</v>
      </c>
      <c r="E212" s="142"/>
      <c r="F212" s="143" t="s">
        <v>370</v>
      </c>
      <c r="H212" s="142"/>
      <c r="L212" s="141"/>
      <c r="M212" s="144"/>
      <c r="T212" s="145"/>
      <c r="AT212" s="142" t="s">
        <v>197</v>
      </c>
      <c r="AU212" s="142" t="s">
        <v>81</v>
      </c>
      <c r="AV212" s="142" t="s">
        <v>21</v>
      </c>
      <c r="AW212" s="142" t="s">
        <v>93</v>
      </c>
      <c r="AX212" s="142" t="s">
        <v>73</v>
      </c>
      <c r="AY212" s="142" t="s">
        <v>119</v>
      </c>
    </row>
    <row r="213" spans="2:51" s="6" customFormat="1" ht="15.75" customHeight="1">
      <c r="B213" s="134"/>
      <c r="D213" s="135" t="s">
        <v>197</v>
      </c>
      <c r="E213" s="136"/>
      <c r="F213" s="137" t="s">
        <v>371</v>
      </c>
      <c r="H213" s="138">
        <v>11.13</v>
      </c>
      <c r="L213" s="134"/>
      <c r="M213" s="139"/>
      <c r="T213" s="140"/>
      <c r="AT213" s="136" t="s">
        <v>197</v>
      </c>
      <c r="AU213" s="136" t="s">
        <v>81</v>
      </c>
      <c r="AV213" s="136" t="s">
        <v>81</v>
      </c>
      <c r="AW213" s="136" t="s">
        <v>93</v>
      </c>
      <c r="AX213" s="136" t="s">
        <v>73</v>
      </c>
      <c r="AY213" s="136" t="s">
        <v>119</v>
      </c>
    </row>
    <row r="214" spans="2:51" s="6" customFormat="1" ht="15.75" customHeight="1">
      <c r="B214" s="162"/>
      <c r="D214" s="135" t="s">
        <v>197</v>
      </c>
      <c r="E214" s="163"/>
      <c r="F214" s="164" t="s">
        <v>364</v>
      </c>
      <c r="H214" s="165">
        <v>36.561</v>
      </c>
      <c r="L214" s="162"/>
      <c r="M214" s="166"/>
      <c r="T214" s="167"/>
      <c r="AT214" s="163" t="s">
        <v>197</v>
      </c>
      <c r="AU214" s="163" t="s">
        <v>81</v>
      </c>
      <c r="AV214" s="163" t="s">
        <v>137</v>
      </c>
      <c r="AW214" s="163" t="s">
        <v>93</v>
      </c>
      <c r="AX214" s="163" t="s">
        <v>73</v>
      </c>
      <c r="AY214" s="163" t="s">
        <v>119</v>
      </c>
    </row>
    <row r="215" spans="2:51" s="6" customFormat="1" ht="15.75" customHeight="1">
      <c r="B215" s="146"/>
      <c r="D215" s="135" t="s">
        <v>197</v>
      </c>
      <c r="E215" s="147"/>
      <c r="F215" s="148" t="s">
        <v>211</v>
      </c>
      <c r="H215" s="149">
        <v>791.242</v>
      </c>
      <c r="L215" s="146"/>
      <c r="M215" s="150"/>
      <c r="T215" s="151"/>
      <c r="AT215" s="147" t="s">
        <v>197</v>
      </c>
      <c r="AU215" s="147" t="s">
        <v>81</v>
      </c>
      <c r="AV215" s="147" t="s">
        <v>186</v>
      </c>
      <c r="AW215" s="147" t="s">
        <v>93</v>
      </c>
      <c r="AX215" s="147" t="s">
        <v>21</v>
      </c>
      <c r="AY215" s="147" t="s">
        <v>119</v>
      </c>
    </row>
    <row r="216" spans="2:65" s="6" customFormat="1" ht="15.75" customHeight="1">
      <c r="B216" s="22"/>
      <c r="C216" s="152" t="s">
        <v>372</v>
      </c>
      <c r="D216" s="152" t="s">
        <v>233</v>
      </c>
      <c r="E216" s="153" t="s">
        <v>373</v>
      </c>
      <c r="F216" s="154" t="s">
        <v>374</v>
      </c>
      <c r="G216" s="155" t="s">
        <v>220</v>
      </c>
      <c r="H216" s="156">
        <v>870.366</v>
      </c>
      <c r="I216" s="157"/>
      <c r="J216" s="158">
        <f>ROUND($I$216*$H$216,2)</f>
        <v>0</v>
      </c>
      <c r="K216" s="154"/>
      <c r="L216" s="159"/>
      <c r="M216" s="160"/>
      <c r="N216" s="161" t="s">
        <v>44</v>
      </c>
      <c r="P216" s="126">
        <f>$O$216*$H$216</f>
        <v>0</v>
      </c>
      <c r="Q216" s="126">
        <v>0.00317</v>
      </c>
      <c r="R216" s="126">
        <f>$Q$216*$H$216</f>
        <v>2.75906022</v>
      </c>
      <c r="S216" s="126">
        <v>0</v>
      </c>
      <c r="T216" s="127">
        <f>$S$216*$H$216</f>
        <v>0</v>
      </c>
      <c r="AR216" s="76" t="s">
        <v>315</v>
      </c>
      <c r="AT216" s="76" t="s">
        <v>233</v>
      </c>
      <c r="AU216" s="76" t="s">
        <v>81</v>
      </c>
      <c r="AY216" s="6" t="s">
        <v>119</v>
      </c>
      <c r="BE216" s="128">
        <f>IF($N$216="základní",$J$216,0)</f>
        <v>0</v>
      </c>
      <c r="BF216" s="128">
        <f>IF($N$216="snížená",$J$216,0)</f>
        <v>0</v>
      </c>
      <c r="BG216" s="128">
        <f>IF($N$216="zákl. přenesená",$J$216,0)</f>
        <v>0</v>
      </c>
      <c r="BH216" s="128">
        <f>IF($N$216="sníž. přenesená",$J$216,0)</f>
        <v>0</v>
      </c>
      <c r="BI216" s="128">
        <f>IF($N$216="nulová",$J$216,0)</f>
        <v>0</v>
      </c>
      <c r="BJ216" s="76" t="s">
        <v>21</v>
      </c>
      <c r="BK216" s="128">
        <f>ROUND($I$216*$H$216,2)</f>
        <v>0</v>
      </c>
      <c r="BL216" s="76" t="s">
        <v>274</v>
      </c>
      <c r="BM216" s="76" t="s">
        <v>375</v>
      </c>
    </row>
    <row r="217" spans="2:47" s="6" customFormat="1" ht="16.5" customHeight="1">
      <c r="B217" s="22"/>
      <c r="D217" s="129" t="s">
        <v>128</v>
      </c>
      <c r="F217" s="130" t="s">
        <v>376</v>
      </c>
      <c r="L217" s="22"/>
      <c r="M217" s="48"/>
      <c r="T217" s="49"/>
      <c r="AT217" s="6" t="s">
        <v>128</v>
      </c>
      <c r="AU217" s="6" t="s">
        <v>81</v>
      </c>
    </row>
    <row r="218" spans="2:51" s="6" customFormat="1" ht="15.75" customHeight="1">
      <c r="B218" s="134"/>
      <c r="D218" s="135" t="s">
        <v>197</v>
      </c>
      <c r="E218" s="136"/>
      <c r="F218" s="137" t="s">
        <v>377</v>
      </c>
      <c r="H218" s="138">
        <v>791.242</v>
      </c>
      <c r="L218" s="134"/>
      <c r="M218" s="139"/>
      <c r="T218" s="140"/>
      <c r="AT218" s="136" t="s">
        <v>197</v>
      </c>
      <c r="AU218" s="136" t="s">
        <v>81</v>
      </c>
      <c r="AV218" s="136" t="s">
        <v>81</v>
      </c>
      <c r="AW218" s="136" t="s">
        <v>93</v>
      </c>
      <c r="AX218" s="136" t="s">
        <v>21</v>
      </c>
      <c r="AY218" s="136" t="s">
        <v>119</v>
      </c>
    </row>
    <row r="219" spans="2:51" s="6" customFormat="1" ht="15.75" customHeight="1">
      <c r="B219" s="134"/>
      <c r="D219" s="135" t="s">
        <v>197</v>
      </c>
      <c r="F219" s="137" t="s">
        <v>378</v>
      </c>
      <c r="H219" s="138">
        <v>870.366</v>
      </c>
      <c r="L219" s="134"/>
      <c r="M219" s="139"/>
      <c r="T219" s="140"/>
      <c r="AT219" s="136" t="s">
        <v>197</v>
      </c>
      <c r="AU219" s="136" t="s">
        <v>81</v>
      </c>
      <c r="AV219" s="136" t="s">
        <v>81</v>
      </c>
      <c r="AW219" s="136" t="s">
        <v>73</v>
      </c>
      <c r="AX219" s="136" t="s">
        <v>21</v>
      </c>
      <c r="AY219" s="136" t="s">
        <v>119</v>
      </c>
    </row>
    <row r="220" spans="2:65" s="6" customFormat="1" ht="15.75" customHeight="1">
      <c r="B220" s="22"/>
      <c r="C220" s="117" t="s">
        <v>379</v>
      </c>
      <c r="D220" s="117" t="s">
        <v>122</v>
      </c>
      <c r="E220" s="118" t="s">
        <v>380</v>
      </c>
      <c r="F220" s="119" t="s">
        <v>381</v>
      </c>
      <c r="G220" s="120" t="s">
        <v>220</v>
      </c>
      <c r="H220" s="121">
        <v>791.242</v>
      </c>
      <c r="I220" s="122"/>
      <c r="J220" s="123">
        <f>ROUND($I$220*$H$220,2)</f>
        <v>0</v>
      </c>
      <c r="K220" s="119"/>
      <c r="L220" s="22"/>
      <c r="M220" s="124"/>
      <c r="N220" s="125" t="s">
        <v>44</v>
      </c>
      <c r="P220" s="126">
        <f>$O$220*$H$220</f>
        <v>0</v>
      </c>
      <c r="Q220" s="126">
        <v>0</v>
      </c>
      <c r="R220" s="126">
        <f>$Q$220*$H$220</f>
        <v>0</v>
      </c>
      <c r="S220" s="126">
        <v>0</v>
      </c>
      <c r="T220" s="127">
        <f>$S$220*$H$220</f>
        <v>0</v>
      </c>
      <c r="AR220" s="76" t="s">
        <v>274</v>
      </c>
      <c r="AT220" s="76" t="s">
        <v>122</v>
      </c>
      <c r="AU220" s="76" t="s">
        <v>81</v>
      </c>
      <c r="AY220" s="6" t="s">
        <v>119</v>
      </c>
      <c r="BE220" s="128">
        <f>IF($N$220="základní",$J$220,0)</f>
        <v>0</v>
      </c>
      <c r="BF220" s="128">
        <f>IF($N$220="snížená",$J$220,0)</f>
        <v>0</v>
      </c>
      <c r="BG220" s="128">
        <f>IF($N$220="zákl. přenesená",$J$220,0)</f>
        <v>0</v>
      </c>
      <c r="BH220" s="128">
        <f>IF($N$220="sníž. přenesená",$J$220,0)</f>
        <v>0</v>
      </c>
      <c r="BI220" s="128">
        <f>IF($N$220="nulová",$J$220,0)</f>
        <v>0</v>
      </c>
      <c r="BJ220" s="76" t="s">
        <v>21</v>
      </c>
      <c r="BK220" s="128">
        <f>ROUND($I$220*$H$220,2)</f>
        <v>0</v>
      </c>
      <c r="BL220" s="76" t="s">
        <v>274</v>
      </c>
      <c r="BM220" s="76" t="s">
        <v>382</v>
      </c>
    </row>
    <row r="221" spans="2:47" s="6" customFormat="1" ht="16.5" customHeight="1">
      <c r="B221" s="22"/>
      <c r="D221" s="129" t="s">
        <v>128</v>
      </c>
      <c r="F221" s="130" t="s">
        <v>355</v>
      </c>
      <c r="L221" s="22"/>
      <c r="M221" s="48"/>
      <c r="T221" s="49"/>
      <c r="AT221" s="6" t="s">
        <v>128</v>
      </c>
      <c r="AU221" s="6" t="s">
        <v>81</v>
      </c>
    </row>
    <row r="222" spans="2:65" s="6" customFormat="1" ht="15.75" customHeight="1">
      <c r="B222" s="22"/>
      <c r="C222" s="117" t="s">
        <v>383</v>
      </c>
      <c r="D222" s="117" t="s">
        <v>122</v>
      </c>
      <c r="E222" s="118" t="s">
        <v>384</v>
      </c>
      <c r="F222" s="119" t="s">
        <v>385</v>
      </c>
      <c r="G222" s="120" t="s">
        <v>220</v>
      </c>
      <c r="H222" s="121">
        <v>791.242</v>
      </c>
      <c r="I222" s="122"/>
      <c r="J222" s="123">
        <f>ROUND($I$222*$H$222,2)</f>
        <v>0</v>
      </c>
      <c r="K222" s="119"/>
      <c r="L222" s="22"/>
      <c r="M222" s="124"/>
      <c r="N222" s="125" t="s">
        <v>44</v>
      </c>
      <c r="P222" s="126">
        <f>$O$222*$H$222</f>
        <v>0</v>
      </c>
      <c r="Q222" s="126">
        <v>0</v>
      </c>
      <c r="R222" s="126">
        <f>$Q$222*$H$222</f>
        <v>0</v>
      </c>
      <c r="S222" s="126">
        <v>0</v>
      </c>
      <c r="T222" s="127">
        <f>$S$222*$H$222</f>
        <v>0</v>
      </c>
      <c r="AR222" s="76" t="s">
        <v>274</v>
      </c>
      <c r="AT222" s="76" t="s">
        <v>122</v>
      </c>
      <c r="AU222" s="76" t="s">
        <v>81</v>
      </c>
      <c r="AY222" s="6" t="s">
        <v>119</v>
      </c>
      <c r="BE222" s="128">
        <f>IF($N$222="základní",$J$222,0)</f>
        <v>0</v>
      </c>
      <c r="BF222" s="128">
        <f>IF($N$222="snížená",$J$222,0)</f>
        <v>0</v>
      </c>
      <c r="BG222" s="128">
        <f>IF($N$222="zákl. přenesená",$J$222,0)</f>
        <v>0</v>
      </c>
      <c r="BH222" s="128">
        <f>IF($N$222="sníž. přenesená",$J$222,0)</f>
        <v>0</v>
      </c>
      <c r="BI222" s="128">
        <f>IF($N$222="nulová",$J$222,0)</f>
        <v>0</v>
      </c>
      <c r="BJ222" s="76" t="s">
        <v>21</v>
      </c>
      <c r="BK222" s="128">
        <f>ROUND($I$222*$H$222,2)</f>
        <v>0</v>
      </c>
      <c r="BL222" s="76" t="s">
        <v>274</v>
      </c>
      <c r="BM222" s="76" t="s">
        <v>386</v>
      </c>
    </row>
    <row r="223" spans="2:47" s="6" customFormat="1" ht="16.5" customHeight="1">
      <c r="B223" s="22"/>
      <c r="D223" s="129" t="s">
        <v>128</v>
      </c>
      <c r="F223" s="130" t="s">
        <v>355</v>
      </c>
      <c r="L223" s="22"/>
      <c r="M223" s="48"/>
      <c r="T223" s="49"/>
      <c r="AT223" s="6" t="s">
        <v>128</v>
      </c>
      <c r="AU223" s="6" t="s">
        <v>81</v>
      </c>
    </row>
    <row r="224" spans="2:63" s="106" customFormat="1" ht="30.75" customHeight="1">
      <c r="B224" s="107"/>
      <c r="D224" s="108" t="s">
        <v>72</v>
      </c>
      <c r="E224" s="115" t="s">
        <v>387</v>
      </c>
      <c r="F224" s="115" t="s">
        <v>388</v>
      </c>
      <c r="J224" s="116">
        <f>$BK$224</f>
        <v>0</v>
      </c>
      <c r="L224" s="107"/>
      <c r="M224" s="111"/>
      <c r="P224" s="112">
        <f>SUM($P$225:$P$593)</f>
        <v>0</v>
      </c>
      <c r="R224" s="112">
        <f>SUM($R$225:$R$593)</f>
        <v>71.170148332</v>
      </c>
      <c r="T224" s="113">
        <f>SUM($T$225:$T$593)</f>
        <v>0</v>
      </c>
      <c r="AR224" s="108" t="s">
        <v>81</v>
      </c>
      <c r="AT224" s="108" t="s">
        <v>72</v>
      </c>
      <c r="AU224" s="108" t="s">
        <v>21</v>
      </c>
      <c r="AY224" s="108" t="s">
        <v>119</v>
      </c>
      <c r="BK224" s="114">
        <f>SUM($BK$225:$BK$593)</f>
        <v>0</v>
      </c>
    </row>
    <row r="225" spans="2:65" s="6" customFormat="1" ht="15.75" customHeight="1">
      <c r="B225" s="22"/>
      <c r="C225" s="117" t="s">
        <v>315</v>
      </c>
      <c r="D225" s="117" t="s">
        <v>122</v>
      </c>
      <c r="E225" s="118" t="s">
        <v>389</v>
      </c>
      <c r="F225" s="119" t="s">
        <v>390</v>
      </c>
      <c r="G225" s="120" t="s">
        <v>220</v>
      </c>
      <c r="H225" s="121">
        <v>481.35</v>
      </c>
      <c r="I225" s="122"/>
      <c r="J225" s="123">
        <f>ROUND($I$225*$H$225,2)</f>
        <v>0</v>
      </c>
      <c r="K225" s="119"/>
      <c r="L225" s="22"/>
      <c r="M225" s="124"/>
      <c r="N225" s="125" t="s">
        <v>44</v>
      </c>
      <c r="P225" s="126">
        <f>$O$225*$H$225</f>
        <v>0</v>
      </c>
      <c r="Q225" s="126">
        <v>0</v>
      </c>
      <c r="R225" s="126">
        <f>$Q$225*$H$225</f>
        <v>0</v>
      </c>
      <c r="S225" s="126">
        <v>0</v>
      </c>
      <c r="T225" s="127">
        <f>$S$225*$H$225</f>
        <v>0</v>
      </c>
      <c r="AR225" s="76" t="s">
        <v>274</v>
      </c>
      <c r="AT225" s="76" t="s">
        <v>122</v>
      </c>
      <c r="AU225" s="76" t="s">
        <v>81</v>
      </c>
      <c r="AY225" s="6" t="s">
        <v>119</v>
      </c>
      <c r="BE225" s="128">
        <f>IF($N$225="základní",$J$225,0)</f>
        <v>0</v>
      </c>
      <c r="BF225" s="128">
        <f>IF($N$225="snížená",$J$225,0)</f>
        <v>0</v>
      </c>
      <c r="BG225" s="128">
        <f>IF($N$225="zákl. přenesená",$J$225,0)</f>
        <v>0</v>
      </c>
      <c r="BH225" s="128">
        <f>IF($N$225="sníž. přenesená",$J$225,0)</f>
        <v>0</v>
      </c>
      <c r="BI225" s="128">
        <f>IF($N$225="nulová",$J$225,0)</f>
        <v>0</v>
      </c>
      <c r="BJ225" s="76" t="s">
        <v>21</v>
      </c>
      <c r="BK225" s="128">
        <f>ROUND($I$225*$H$225,2)</f>
        <v>0</v>
      </c>
      <c r="BL225" s="76" t="s">
        <v>274</v>
      </c>
      <c r="BM225" s="76" t="s">
        <v>391</v>
      </c>
    </row>
    <row r="226" spans="2:47" s="6" customFormat="1" ht="16.5" customHeight="1">
      <c r="B226" s="22"/>
      <c r="D226" s="129" t="s">
        <v>128</v>
      </c>
      <c r="F226" s="130" t="s">
        <v>392</v>
      </c>
      <c r="L226" s="22"/>
      <c r="M226" s="48"/>
      <c r="T226" s="49"/>
      <c r="AT226" s="6" t="s">
        <v>128</v>
      </c>
      <c r="AU226" s="6" t="s">
        <v>81</v>
      </c>
    </row>
    <row r="227" spans="2:51" s="6" customFormat="1" ht="15.75" customHeight="1">
      <c r="B227" s="141"/>
      <c r="D227" s="135" t="s">
        <v>197</v>
      </c>
      <c r="E227" s="142"/>
      <c r="F227" s="143" t="s">
        <v>356</v>
      </c>
      <c r="H227" s="142"/>
      <c r="L227" s="141"/>
      <c r="M227" s="144"/>
      <c r="T227" s="145"/>
      <c r="AT227" s="142" t="s">
        <v>197</v>
      </c>
      <c r="AU227" s="142" t="s">
        <v>81</v>
      </c>
      <c r="AV227" s="142" t="s">
        <v>21</v>
      </c>
      <c r="AW227" s="142" t="s">
        <v>93</v>
      </c>
      <c r="AX227" s="142" t="s">
        <v>73</v>
      </c>
      <c r="AY227" s="142" t="s">
        <v>119</v>
      </c>
    </row>
    <row r="228" spans="2:51" s="6" customFormat="1" ht="15.75" customHeight="1">
      <c r="B228" s="134"/>
      <c r="D228" s="135" t="s">
        <v>197</v>
      </c>
      <c r="E228" s="136"/>
      <c r="F228" s="137" t="s">
        <v>393</v>
      </c>
      <c r="H228" s="138">
        <v>50.13</v>
      </c>
      <c r="L228" s="134"/>
      <c r="M228" s="139"/>
      <c r="T228" s="140"/>
      <c r="AT228" s="136" t="s">
        <v>197</v>
      </c>
      <c r="AU228" s="136" t="s">
        <v>81</v>
      </c>
      <c r="AV228" s="136" t="s">
        <v>81</v>
      </c>
      <c r="AW228" s="136" t="s">
        <v>93</v>
      </c>
      <c r="AX228" s="136" t="s">
        <v>73</v>
      </c>
      <c r="AY228" s="136" t="s">
        <v>119</v>
      </c>
    </row>
    <row r="229" spans="2:51" s="6" customFormat="1" ht="15.75" customHeight="1">
      <c r="B229" s="141"/>
      <c r="D229" s="135" t="s">
        <v>197</v>
      </c>
      <c r="E229" s="142"/>
      <c r="F229" s="143" t="s">
        <v>358</v>
      </c>
      <c r="H229" s="142"/>
      <c r="L229" s="141"/>
      <c r="M229" s="144"/>
      <c r="T229" s="145"/>
      <c r="AT229" s="142" t="s">
        <v>197</v>
      </c>
      <c r="AU229" s="142" t="s">
        <v>81</v>
      </c>
      <c r="AV229" s="142" t="s">
        <v>21</v>
      </c>
      <c r="AW229" s="142" t="s">
        <v>93</v>
      </c>
      <c r="AX229" s="142" t="s">
        <v>73</v>
      </c>
      <c r="AY229" s="142" t="s">
        <v>119</v>
      </c>
    </row>
    <row r="230" spans="2:51" s="6" customFormat="1" ht="15.75" customHeight="1">
      <c r="B230" s="134"/>
      <c r="D230" s="135" t="s">
        <v>197</v>
      </c>
      <c r="E230" s="136"/>
      <c r="F230" s="137" t="s">
        <v>394</v>
      </c>
      <c r="H230" s="138">
        <v>47.57</v>
      </c>
      <c r="L230" s="134"/>
      <c r="M230" s="139"/>
      <c r="T230" s="140"/>
      <c r="AT230" s="136" t="s">
        <v>197</v>
      </c>
      <c r="AU230" s="136" t="s">
        <v>81</v>
      </c>
      <c r="AV230" s="136" t="s">
        <v>81</v>
      </c>
      <c r="AW230" s="136" t="s">
        <v>93</v>
      </c>
      <c r="AX230" s="136" t="s">
        <v>73</v>
      </c>
      <c r="AY230" s="136" t="s">
        <v>119</v>
      </c>
    </row>
    <row r="231" spans="2:51" s="6" customFormat="1" ht="15.75" customHeight="1">
      <c r="B231" s="141"/>
      <c r="D231" s="135" t="s">
        <v>197</v>
      </c>
      <c r="E231" s="142"/>
      <c r="F231" s="143" t="s">
        <v>360</v>
      </c>
      <c r="H231" s="142"/>
      <c r="L231" s="141"/>
      <c r="M231" s="144"/>
      <c r="T231" s="145"/>
      <c r="AT231" s="142" t="s">
        <v>197</v>
      </c>
      <c r="AU231" s="142" t="s">
        <v>81</v>
      </c>
      <c r="AV231" s="142" t="s">
        <v>21</v>
      </c>
      <c r="AW231" s="142" t="s">
        <v>93</v>
      </c>
      <c r="AX231" s="142" t="s">
        <v>73</v>
      </c>
      <c r="AY231" s="142" t="s">
        <v>119</v>
      </c>
    </row>
    <row r="232" spans="2:51" s="6" customFormat="1" ht="15.75" customHeight="1">
      <c r="B232" s="134"/>
      <c r="D232" s="135" t="s">
        <v>197</v>
      </c>
      <c r="E232" s="136"/>
      <c r="F232" s="137" t="s">
        <v>395</v>
      </c>
      <c r="H232" s="138">
        <v>43.15</v>
      </c>
      <c r="L232" s="134"/>
      <c r="M232" s="139"/>
      <c r="T232" s="140"/>
      <c r="AT232" s="136" t="s">
        <v>197</v>
      </c>
      <c r="AU232" s="136" t="s">
        <v>81</v>
      </c>
      <c r="AV232" s="136" t="s">
        <v>81</v>
      </c>
      <c r="AW232" s="136" t="s">
        <v>93</v>
      </c>
      <c r="AX232" s="136" t="s">
        <v>73</v>
      </c>
      <c r="AY232" s="136" t="s">
        <v>119</v>
      </c>
    </row>
    <row r="233" spans="2:51" s="6" customFormat="1" ht="15.75" customHeight="1">
      <c r="B233" s="141"/>
      <c r="D233" s="135" t="s">
        <v>197</v>
      </c>
      <c r="E233" s="142"/>
      <c r="F233" s="143" t="s">
        <v>362</v>
      </c>
      <c r="H233" s="142"/>
      <c r="L233" s="141"/>
      <c r="M233" s="144"/>
      <c r="T233" s="145"/>
      <c r="AT233" s="142" t="s">
        <v>197</v>
      </c>
      <c r="AU233" s="142" t="s">
        <v>81</v>
      </c>
      <c r="AV233" s="142" t="s">
        <v>21</v>
      </c>
      <c r="AW233" s="142" t="s">
        <v>93</v>
      </c>
      <c r="AX233" s="142" t="s">
        <v>73</v>
      </c>
      <c r="AY233" s="142" t="s">
        <v>119</v>
      </c>
    </row>
    <row r="234" spans="2:51" s="6" customFormat="1" ht="15.75" customHeight="1">
      <c r="B234" s="134"/>
      <c r="D234" s="135" t="s">
        <v>197</v>
      </c>
      <c r="E234" s="136"/>
      <c r="F234" s="137" t="s">
        <v>396</v>
      </c>
      <c r="H234" s="138">
        <v>48.94</v>
      </c>
      <c r="L234" s="134"/>
      <c r="M234" s="139"/>
      <c r="T234" s="140"/>
      <c r="AT234" s="136" t="s">
        <v>197</v>
      </c>
      <c r="AU234" s="136" t="s">
        <v>81</v>
      </c>
      <c r="AV234" s="136" t="s">
        <v>81</v>
      </c>
      <c r="AW234" s="136" t="s">
        <v>93</v>
      </c>
      <c r="AX234" s="136" t="s">
        <v>73</v>
      </c>
      <c r="AY234" s="136" t="s">
        <v>119</v>
      </c>
    </row>
    <row r="235" spans="2:51" s="6" customFormat="1" ht="15.75" customHeight="1">
      <c r="B235" s="141"/>
      <c r="D235" s="135" t="s">
        <v>197</v>
      </c>
      <c r="E235" s="142"/>
      <c r="F235" s="143" t="s">
        <v>397</v>
      </c>
      <c r="H235" s="142"/>
      <c r="L235" s="141"/>
      <c r="M235" s="144"/>
      <c r="T235" s="145"/>
      <c r="AT235" s="142" t="s">
        <v>197</v>
      </c>
      <c r="AU235" s="142" t="s">
        <v>81</v>
      </c>
      <c r="AV235" s="142" t="s">
        <v>21</v>
      </c>
      <c r="AW235" s="142" t="s">
        <v>93</v>
      </c>
      <c r="AX235" s="142" t="s">
        <v>73</v>
      </c>
      <c r="AY235" s="142" t="s">
        <v>119</v>
      </c>
    </row>
    <row r="236" spans="2:51" s="6" customFormat="1" ht="15.75" customHeight="1">
      <c r="B236" s="134"/>
      <c r="D236" s="135" t="s">
        <v>197</v>
      </c>
      <c r="E236" s="136"/>
      <c r="F236" s="137" t="s">
        <v>398</v>
      </c>
      <c r="H236" s="138">
        <v>55.14</v>
      </c>
      <c r="L236" s="134"/>
      <c r="M236" s="139"/>
      <c r="T236" s="140"/>
      <c r="AT236" s="136" t="s">
        <v>197</v>
      </c>
      <c r="AU236" s="136" t="s">
        <v>81</v>
      </c>
      <c r="AV236" s="136" t="s">
        <v>81</v>
      </c>
      <c r="AW236" s="136" t="s">
        <v>93</v>
      </c>
      <c r="AX236" s="136" t="s">
        <v>73</v>
      </c>
      <c r="AY236" s="136" t="s">
        <v>119</v>
      </c>
    </row>
    <row r="237" spans="2:51" s="6" customFormat="1" ht="15.75" customHeight="1">
      <c r="B237" s="162"/>
      <c r="D237" s="135" t="s">
        <v>197</v>
      </c>
      <c r="E237" s="163"/>
      <c r="F237" s="164" t="s">
        <v>364</v>
      </c>
      <c r="H237" s="165">
        <v>244.93</v>
      </c>
      <c r="L237" s="162"/>
      <c r="M237" s="166"/>
      <c r="T237" s="167"/>
      <c r="AT237" s="163" t="s">
        <v>197</v>
      </c>
      <c r="AU237" s="163" t="s">
        <v>81</v>
      </c>
      <c r="AV237" s="163" t="s">
        <v>137</v>
      </c>
      <c r="AW237" s="163" t="s">
        <v>93</v>
      </c>
      <c r="AX237" s="163" t="s">
        <v>73</v>
      </c>
      <c r="AY237" s="163" t="s">
        <v>119</v>
      </c>
    </row>
    <row r="238" spans="2:51" s="6" customFormat="1" ht="15.75" customHeight="1">
      <c r="B238" s="141"/>
      <c r="D238" s="135" t="s">
        <v>197</v>
      </c>
      <c r="E238" s="142"/>
      <c r="F238" s="143" t="s">
        <v>399</v>
      </c>
      <c r="H238" s="142"/>
      <c r="L238" s="141"/>
      <c r="M238" s="144"/>
      <c r="T238" s="145"/>
      <c r="AT238" s="142" t="s">
        <v>197</v>
      </c>
      <c r="AU238" s="142" t="s">
        <v>81</v>
      </c>
      <c r="AV238" s="142" t="s">
        <v>21</v>
      </c>
      <c r="AW238" s="142" t="s">
        <v>93</v>
      </c>
      <c r="AX238" s="142" t="s">
        <v>73</v>
      </c>
      <c r="AY238" s="142" t="s">
        <v>119</v>
      </c>
    </row>
    <row r="239" spans="2:51" s="6" customFormat="1" ht="15.75" customHeight="1">
      <c r="B239" s="134"/>
      <c r="D239" s="135" t="s">
        <v>197</v>
      </c>
      <c r="E239" s="136"/>
      <c r="F239" s="137" t="s">
        <v>400</v>
      </c>
      <c r="H239" s="138">
        <v>57.2</v>
      </c>
      <c r="L239" s="134"/>
      <c r="M239" s="139"/>
      <c r="T239" s="140"/>
      <c r="AT239" s="136" t="s">
        <v>197</v>
      </c>
      <c r="AU239" s="136" t="s">
        <v>81</v>
      </c>
      <c r="AV239" s="136" t="s">
        <v>81</v>
      </c>
      <c r="AW239" s="136" t="s">
        <v>93</v>
      </c>
      <c r="AX239" s="136" t="s">
        <v>73</v>
      </c>
      <c r="AY239" s="136" t="s">
        <v>119</v>
      </c>
    </row>
    <row r="240" spans="2:51" s="6" customFormat="1" ht="15.75" customHeight="1">
      <c r="B240" s="134"/>
      <c r="D240" s="135" t="s">
        <v>197</v>
      </c>
      <c r="E240" s="136"/>
      <c r="F240" s="137" t="s">
        <v>367</v>
      </c>
      <c r="H240" s="138">
        <v>114.4</v>
      </c>
      <c r="L240" s="134"/>
      <c r="M240" s="139"/>
      <c r="T240" s="140"/>
      <c r="AT240" s="136" t="s">
        <v>197</v>
      </c>
      <c r="AU240" s="136" t="s">
        <v>81</v>
      </c>
      <c r="AV240" s="136" t="s">
        <v>81</v>
      </c>
      <c r="AW240" s="136" t="s">
        <v>93</v>
      </c>
      <c r="AX240" s="136" t="s">
        <v>73</v>
      </c>
      <c r="AY240" s="136" t="s">
        <v>119</v>
      </c>
    </row>
    <row r="241" spans="2:51" s="6" customFormat="1" ht="15.75" customHeight="1">
      <c r="B241" s="162"/>
      <c r="D241" s="135" t="s">
        <v>197</v>
      </c>
      <c r="E241" s="163"/>
      <c r="F241" s="164" t="s">
        <v>364</v>
      </c>
      <c r="H241" s="165">
        <v>171.6</v>
      </c>
      <c r="L241" s="162"/>
      <c r="M241" s="166"/>
      <c r="T241" s="167"/>
      <c r="AT241" s="163" t="s">
        <v>197</v>
      </c>
      <c r="AU241" s="163" t="s">
        <v>81</v>
      </c>
      <c r="AV241" s="163" t="s">
        <v>137</v>
      </c>
      <c r="AW241" s="163" t="s">
        <v>93</v>
      </c>
      <c r="AX241" s="163" t="s">
        <v>73</v>
      </c>
      <c r="AY241" s="163" t="s">
        <v>119</v>
      </c>
    </row>
    <row r="242" spans="2:51" s="6" customFormat="1" ht="15.75" customHeight="1">
      <c r="B242" s="141"/>
      <c r="D242" s="135" t="s">
        <v>197</v>
      </c>
      <c r="E242" s="142"/>
      <c r="F242" s="143" t="s">
        <v>368</v>
      </c>
      <c r="H242" s="142"/>
      <c r="L242" s="141"/>
      <c r="M242" s="144"/>
      <c r="T242" s="145"/>
      <c r="AT242" s="142" t="s">
        <v>197</v>
      </c>
      <c r="AU242" s="142" t="s">
        <v>81</v>
      </c>
      <c r="AV242" s="142" t="s">
        <v>21</v>
      </c>
      <c r="AW242" s="142" t="s">
        <v>93</v>
      </c>
      <c r="AX242" s="142" t="s">
        <v>73</v>
      </c>
      <c r="AY242" s="142" t="s">
        <v>119</v>
      </c>
    </row>
    <row r="243" spans="2:51" s="6" customFormat="1" ht="15.75" customHeight="1">
      <c r="B243" s="134"/>
      <c r="D243" s="135" t="s">
        <v>197</v>
      </c>
      <c r="E243" s="136"/>
      <c r="F243" s="137" t="s">
        <v>401</v>
      </c>
      <c r="H243" s="138">
        <v>25.22</v>
      </c>
      <c r="L243" s="134"/>
      <c r="M243" s="139"/>
      <c r="T243" s="140"/>
      <c r="AT243" s="136" t="s">
        <v>197</v>
      </c>
      <c r="AU243" s="136" t="s">
        <v>81</v>
      </c>
      <c r="AV243" s="136" t="s">
        <v>81</v>
      </c>
      <c r="AW243" s="136" t="s">
        <v>93</v>
      </c>
      <c r="AX243" s="136" t="s">
        <v>73</v>
      </c>
      <c r="AY243" s="136" t="s">
        <v>119</v>
      </c>
    </row>
    <row r="244" spans="2:51" s="6" customFormat="1" ht="15.75" customHeight="1">
      <c r="B244" s="141"/>
      <c r="D244" s="135" t="s">
        <v>197</v>
      </c>
      <c r="E244" s="142"/>
      <c r="F244" s="143" t="s">
        <v>402</v>
      </c>
      <c r="H244" s="142"/>
      <c r="L244" s="141"/>
      <c r="M244" s="144"/>
      <c r="T244" s="145"/>
      <c r="AT244" s="142" t="s">
        <v>197</v>
      </c>
      <c r="AU244" s="142" t="s">
        <v>81</v>
      </c>
      <c r="AV244" s="142" t="s">
        <v>21</v>
      </c>
      <c r="AW244" s="142" t="s">
        <v>93</v>
      </c>
      <c r="AX244" s="142" t="s">
        <v>73</v>
      </c>
      <c r="AY244" s="142" t="s">
        <v>119</v>
      </c>
    </row>
    <row r="245" spans="2:51" s="6" customFormat="1" ht="15.75" customHeight="1">
      <c r="B245" s="134"/>
      <c r="D245" s="135" t="s">
        <v>197</v>
      </c>
      <c r="E245" s="136"/>
      <c r="F245" s="137" t="s">
        <v>403</v>
      </c>
      <c r="H245" s="138">
        <v>11.6</v>
      </c>
      <c r="L245" s="134"/>
      <c r="M245" s="139"/>
      <c r="T245" s="140"/>
      <c r="AT245" s="136" t="s">
        <v>197</v>
      </c>
      <c r="AU245" s="136" t="s">
        <v>81</v>
      </c>
      <c r="AV245" s="136" t="s">
        <v>81</v>
      </c>
      <c r="AW245" s="136" t="s">
        <v>93</v>
      </c>
      <c r="AX245" s="136" t="s">
        <v>73</v>
      </c>
      <c r="AY245" s="136" t="s">
        <v>119</v>
      </c>
    </row>
    <row r="246" spans="2:51" s="6" customFormat="1" ht="15.75" customHeight="1">
      <c r="B246" s="162"/>
      <c r="D246" s="135" t="s">
        <v>197</v>
      </c>
      <c r="E246" s="163"/>
      <c r="F246" s="164" t="s">
        <v>364</v>
      </c>
      <c r="H246" s="165">
        <v>36.82</v>
      </c>
      <c r="L246" s="162"/>
      <c r="M246" s="166"/>
      <c r="T246" s="167"/>
      <c r="AT246" s="163" t="s">
        <v>197</v>
      </c>
      <c r="AU246" s="163" t="s">
        <v>81</v>
      </c>
      <c r="AV246" s="163" t="s">
        <v>137</v>
      </c>
      <c r="AW246" s="163" t="s">
        <v>93</v>
      </c>
      <c r="AX246" s="163" t="s">
        <v>73</v>
      </c>
      <c r="AY246" s="163" t="s">
        <v>119</v>
      </c>
    </row>
    <row r="247" spans="2:51" s="6" customFormat="1" ht="15.75" customHeight="1">
      <c r="B247" s="141"/>
      <c r="D247" s="135" t="s">
        <v>197</v>
      </c>
      <c r="E247" s="142"/>
      <c r="F247" s="143" t="s">
        <v>404</v>
      </c>
      <c r="H247" s="142"/>
      <c r="L247" s="141"/>
      <c r="M247" s="144"/>
      <c r="T247" s="145"/>
      <c r="AT247" s="142" t="s">
        <v>197</v>
      </c>
      <c r="AU247" s="142" t="s">
        <v>81</v>
      </c>
      <c r="AV247" s="142" t="s">
        <v>21</v>
      </c>
      <c r="AW247" s="142" t="s">
        <v>93</v>
      </c>
      <c r="AX247" s="142" t="s">
        <v>73</v>
      </c>
      <c r="AY247" s="142" t="s">
        <v>119</v>
      </c>
    </row>
    <row r="248" spans="2:51" s="6" customFormat="1" ht="15.75" customHeight="1">
      <c r="B248" s="134"/>
      <c r="D248" s="135" t="s">
        <v>197</v>
      </c>
      <c r="E248" s="136"/>
      <c r="F248" s="137" t="s">
        <v>325</v>
      </c>
      <c r="H248" s="138">
        <v>28</v>
      </c>
      <c r="L248" s="134"/>
      <c r="M248" s="139"/>
      <c r="T248" s="140"/>
      <c r="AT248" s="136" t="s">
        <v>197</v>
      </c>
      <c r="AU248" s="136" t="s">
        <v>81</v>
      </c>
      <c r="AV248" s="136" t="s">
        <v>81</v>
      </c>
      <c r="AW248" s="136" t="s">
        <v>93</v>
      </c>
      <c r="AX248" s="136" t="s">
        <v>73</v>
      </c>
      <c r="AY248" s="136" t="s">
        <v>119</v>
      </c>
    </row>
    <row r="249" spans="2:51" s="6" customFormat="1" ht="15.75" customHeight="1">
      <c r="B249" s="162"/>
      <c r="D249" s="135" t="s">
        <v>197</v>
      </c>
      <c r="E249" s="163"/>
      <c r="F249" s="164" t="s">
        <v>364</v>
      </c>
      <c r="H249" s="165">
        <v>28</v>
      </c>
      <c r="L249" s="162"/>
      <c r="M249" s="166"/>
      <c r="T249" s="167"/>
      <c r="AT249" s="163" t="s">
        <v>197</v>
      </c>
      <c r="AU249" s="163" t="s">
        <v>81</v>
      </c>
      <c r="AV249" s="163" t="s">
        <v>137</v>
      </c>
      <c r="AW249" s="163" t="s">
        <v>93</v>
      </c>
      <c r="AX249" s="163" t="s">
        <v>73</v>
      </c>
      <c r="AY249" s="163" t="s">
        <v>119</v>
      </c>
    </row>
    <row r="250" spans="2:51" s="6" customFormat="1" ht="15.75" customHeight="1">
      <c r="B250" s="146"/>
      <c r="D250" s="135" t="s">
        <v>197</v>
      </c>
      <c r="E250" s="147"/>
      <c r="F250" s="148" t="s">
        <v>211</v>
      </c>
      <c r="H250" s="149">
        <v>481.35</v>
      </c>
      <c r="L250" s="146"/>
      <c r="M250" s="150"/>
      <c r="T250" s="151"/>
      <c r="AT250" s="147" t="s">
        <v>197</v>
      </c>
      <c r="AU250" s="147" t="s">
        <v>81</v>
      </c>
      <c r="AV250" s="147" t="s">
        <v>186</v>
      </c>
      <c r="AW250" s="147" t="s">
        <v>93</v>
      </c>
      <c r="AX250" s="147" t="s">
        <v>21</v>
      </c>
      <c r="AY250" s="147" t="s">
        <v>119</v>
      </c>
    </row>
    <row r="251" spans="2:65" s="6" customFormat="1" ht="15.75" customHeight="1">
      <c r="B251" s="22"/>
      <c r="C251" s="152" t="s">
        <v>405</v>
      </c>
      <c r="D251" s="152" t="s">
        <v>233</v>
      </c>
      <c r="E251" s="153" t="s">
        <v>406</v>
      </c>
      <c r="F251" s="154" t="s">
        <v>407</v>
      </c>
      <c r="G251" s="155" t="s">
        <v>201</v>
      </c>
      <c r="H251" s="156">
        <v>7.901</v>
      </c>
      <c r="I251" s="157"/>
      <c r="J251" s="158">
        <f>ROUND($I$251*$H$251,2)</f>
        <v>0</v>
      </c>
      <c r="K251" s="154" t="s">
        <v>125</v>
      </c>
      <c r="L251" s="159"/>
      <c r="M251" s="160"/>
      <c r="N251" s="161" t="s">
        <v>44</v>
      </c>
      <c r="P251" s="126">
        <f>$O$251*$H$251</f>
        <v>0</v>
      </c>
      <c r="Q251" s="126">
        <v>1</v>
      </c>
      <c r="R251" s="126">
        <f>$Q$251*$H$251</f>
        <v>7.901</v>
      </c>
      <c r="S251" s="126">
        <v>0</v>
      </c>
      <c r="T251" s="127">
        <f>$S$251*$H$251</f>
        <v>0</v>
      </c>
      <c r="AR251" s="76" t="s">
        <v>315</v>
      </c>
      <c r="AT251" s="76" t="s">
        <v>233</v>
      </c>
      <c r="AU251" s="76" t="s">
        <v>81</v>
      </c>
      <c r="AY251" s="6" t="s">
        <v>119</v>
      </c>
      <c r="BE251" s="128">
        <f>IF($N$251="základní",$J$251,0)</f>
        <v>0</v>
      </c>
      <c r="BF251" s="128">
        <f>IF($N$251="snížená",$J$251,0)</f>
        <v>0</v>
      </c>
      <c r="BG251" s="128">
        <f>IF($N$251="zákl. přenesená",$J$251,0)</f>
        <v>0</v>
      </c>
      <c r="BH251" s="128">
        <f>IF($N$251="sníž. přenesená",$J$251,0)</f>
        <v>0</v>
      </c>
      <c r="BI251" s="128">
        <f>IF($N$251="nulová",$J$251,0)</f>
        <v>0</v>
      </c>
      <c r="BJ251" s="76" t="s">
        <v>21</v>
      </c>
      <c r="BK251" s="128">
        <f>ROUND($I$251*$H$251,2)</f>
        <v>0</v>
      </c>
      <c r="BL251" s="76" t="s">
        <v>274</v>
      </c>
      <c r="BM251" s="76" t="s">
        <v>408</v>
      </c>
    </row>
    <row r="252" spans="2:47" s="6" customFormat="1" ht="16.5" customHeight="1">
      <c r="B252" s="22"/>
      <c r="D252" s="129" t="s">
        <v>128</v>
      </c>
      <c r="F252" s="130" t="s">
        <v>409</v>
      </c>
      <c r="L252" s="22"/>
      <c r="M252" s="48"/>
      <c r="T252" s="49"/>
      <c r="AT252" s="6" t="s">
        <v>128</v>
      </c>
      <c r="AU252" s="6" t="s">
        <v>81</v>
      </c>
    </row>
    <row r="253" spans="2:47" s="6" customFormat="1" ht="30.75" customHeight="1">
      <c r="B253" s="22"/>
      <c r="D253" s="135" t="s">
        <v>410</v>
      </c>
      <c r="F253" s="168" t="s">
        <v>411</v>
      </c>
      <c r="L253" s="22"/>
      <c r="M253" s="48"/>
      <c r="T253" s="49"/>
      <c r="AT253" s="6" t="s">
        <v>410</v>
      </c>
      <c r="AU253" s="6" t="s">
        <v>81</v>
      </c>
    </row>
    <row r="254" spans="2:51" s="6" customFormat="1" ht="15.75" customHeight="1">
      <c r="B254" s="141"/>
      <c r="D254" s="135" t="s">
        <v>197</v>
      </c>
      <c r="E254" s="142"/>
      <c r="F254" s="143" t="s">
        <v>356</v>
      </c>
      <c r="H254" s="142"/>
      <c r="L254" s="141"/>
      <c r="M254" s="144"/>
      <c r="T254" s="145"/>
      <c r="AT254" s="142" t="s">
        <v>197</v>
      </c>
      <c r="AU254" s="142" t="s">
        <v>81</v>
      </c>
      <c r="AV254" s="142" t="s">
        <v>21</v>
      </c>
      <c r="AW254" s="142" t="s">
        <v>93</v>
      </c>
      <c r="AX254" s="142" t="s">
        <v>73</v>
      </c>
      <c r="AY254" s="142" t="s">
        <v>119</v>
      </c>
    </row>
    <row r="255" spans="2:51" s="6" customFormat="1" ht="15.75" customHeight="1">
      <c r="B255" s="134"/>
      <c r="D255" s="135" t="s">
        <v>197</v>
      </c>
      <c r="E255" s="136"/>
      <c r="F255" s="137" t="s">
        <v>412</v>
      </c>
      <c r="H255" s="138">
        <v>1.459</v>
      </c>
      <c r="L255" s="134"/>
      <c r="M255" s="139"/>
      <c r="T255" s="140"/>
      <c r="AT255" s="136" t="s">
        <v>197</v>
      </c>
      <c r="AU255" s="136" t="s">
        <v>81</v>
      </c>
      <c r="AV255" s="136" t="s">
        <v>81</v>
      </c>
      <c r="AW255" s="136" t="s">
        <v>93</v>
      </c>
      <c r="AX255" s="136" t="s">
        <v>73</v>
      </c>
      <c r="AY255" s="136" t="s">
        <v>119</v>
      </c>
    </row>
    <row r="256" spans="2:51" s="6" customFormat="1" ht="15.75" customHeight="1">
      <c r="B256" s="141"/>
      <c r="D256" s="135" t="s">
        <v>197</v>
      </c>
      <c r="E256" s="142"/>
      <c r="F256" s="143" t="s">
        <v>358</v>
      </c>
      <c r="H256" s="142"/>
      <c r="L256" s="141"/>
      <c r="M256" s="144"/>
      <c r="T256" s="145"/>
      <c r="AT256" s="142" t="s">
        <v>197</v>
      </c>
      <c r="AU256" s="142" t="s">
        <v>81</v>
      </c>
      <c r="AV256" s="142" t="s">
        <v>21</v>
      </c>
      <c r="AW256" s="142" t="s">
        <v>93</v>
      </c>
      <c r="AX256" s="142" t="s">
        <v>73</v>
      </c>
      <c r="AY256" s="142" t="s">
        <v>119</v>
      </c>
    </row>
    <row r="257" spans="2:51" s="6" customFormat="1" ht="15.75" customHeight="1">
      <c r="B257" s="134"/>
      <c r="D257" s="135" t="s">
        <v>197</v>
      </c>
      <c r="E257" s="136"/>
      <c r="F257" s="137" t="s">
        <v>413</v>
      </c>
      <c r="H257" s="138">
        <v>1.384</v>
      </c>
      <c r="L257" s="134"/>
      <c r="M257" s="139"/>
      <c r="T257" s="140"/>
      <c r="AT257" s="136" t="s">
        <v>197</v>
      </c>
      <c r="AU257" s="136" t="s">
        <v>81</v>
      </c>
      <c r="AV257" s="136" t="s">
        <v>81</v>
      </c>
      <c r="AW257" s="136" t="s">
        <v>93</v>
      </c>
      <c r="AX257" s="136" t="s">
        <v>73</v>
      </c>
      <c r="AY257" s="136" t="s">
        <v>119</v>
      </c>
    </row>
    <row r="258" spans="2:51" s="6" customFormat="1" ht="15.75" customHeight="1">
      <c r="B258" s="141"/>
      <c r="D258" s="135" t="s">
        <v>197</v>
      </c>
      <c r="E258" s="142"/>
      <c r="F258" s="143" t="s">
        <v>360</v>
      </c>
      <c r="H258" s="142"/>
      <c r="L258" s="141"/>
      <c r="M258" s="144"/>
      <c r="T258" s="145"/>
      <c r="AT258" s="142" t="s">
        <v>197</v>
      </c>
      <c r="AU258" s="142" t="s">
        <v>81</v>
      </c>
      <c r="AV258" s="142" t="s">
        <v>21</v>
      </c>
      <c r="AW258" s="142" t="s">
        <v>93</v>
      </c>
      <c r="AX258" s="142" t="s">
        <v>73</v>
      </c>
      <c r="AY258" s="142" t="s">
        <v>119</v>
      </c>
    </row>
    <row r="259" spans="2:51" s="6" customFormat="1" ht="15.75" customHeight="1">
      <c r="B259" s="134"/>
      <c r="D259" s="135" t="s">
        <v>197</v>
      </c>
      <c r="E259" s="136"/>
      <c r="F259" s="137" t="s">
        <v>414</v>
      </c>
      <c r="H259" s="138">
        <v>2.511</v>
      </c>
      <c r="L259" s="134"/>
      <c r="M259" s="139"/>
      <c r="T259" s="140"/>
      <c r="AT259" s="136" t="s">
        <v>197</v>
      </c>
      <c r="AU259" s="136" t="s">
        <v>81</v>
      </c>
      <c r="AV259" s="136" t="s">
        <v>81</v>
      </c>
      <c r="AW259" s="136" t="s">
        <v>93</v>
      </c>
      <c r="AX259" s="136" t="s">
        <v>73</v>
      </c>
      <c r="AY259" s="136" t="s">
        <v>119</v>
      </c>
    </row>
    <row r="260" spans="2:51" s="6" customFormat="1" ht="15.75" customHeight="1">
      <c r="B260" s="141"/>
      <c r="D260" s="135" t="s">
        <v>197</v>
      </c>
      <c r="E260" s="142"/>
      <c r="F260" s="143" t="s">
        <v>362</v>
      </c>
      <c r="H260" s="142"/>
      <c r="L260" s="141"/>
      <c r="M260" s="144"/>
      <c r="T260" s="145"/>
      <c r="AT260" s="142" t="s">
        <v>197</v>
      </c>
      <c r="AU260" s="142" t="s">
        <v>81</v>
      </c>
      <c r="AV260" s="142" t="s">
        <v>21</v>
      </c>
      <c r="AW260" s="142" t="s">
        <v>93</v>
      </c>
      <c r="AX260" s="142" t="s">
        <v>73</v>
      </c>
      <c r="AY260" s="142" t="s">
        <v>119</v>
      </c>
    </row>
    <row r="261" spans="2:51" s="6" customFormat="1" ht="15.75" customHeight="1">
      <c r="B261" s="134"/>
      <c r="D261" s="135" t="s">
        <v>197</v>
      </c>
      <c r="E261" s="136"/>
      <c r="F261" s="137" t="s">
        <v>415</v>
      </c>
      <c r="H261" s="138">
        <v>1.424</v>
      </c>
      <c r="L261" s="134"/>
      <c r="M261" s="139"/>
      <c r="T261" s="140"/>
      <c r="AT261" s="136" t="s">
        <v>197</v>
      </c>
      <c r="AU261" s="136" t="s">
        <v>81</v>
      </c>
      <c r="AV261" s="136" t="s">
        <v>81</v>
      </c>
      <c r="AW261" s="136" t="s">
        <v>93</v>
      </c>
      <c r="AX261" s="136" t="s">
        <v>73</v>
      </c>
      <c r="AY261" s="136" t="s">
        <v>119</v>
      </c>
    </row>
    <row r="262" spans="2:51" s="6" customFormat="1" ht="15.75" customHeight="1">
      <c r="B262" s="141"/>
      <c r="D262" s="135" t="s">
        <v>197</v>
      </c>
      <c r="E262" s="142"/>
      <c r="F262" s="143" t="s">
        <v>370</v>
      </c>
      <c r="H262" s="142"/>
      <c r="L262" s="141"/>
      <c r="M262" s="144"/>
      <c r="T262" s="145"/>
      <c r="AT262" s="142" t="s">
        <v>197</v>
      </c>
      <c r="AU262" s="142" t="s">
        <v>81</v>
      </c>
      <c r="AV262" s="142" t="s">
        <v>21</v>
      </c>
      <c r="AW262" s="142" t="s">
        <v>93</v>
      </c>
      <c r="AX262" s="142" t="s">
        <v>73</v>
      </c>
      <c r="AY262" s="142" t="s">
        <v>119</v>
      </c>
    </row>
    <row r="263" spans="2:51" s="6" customFormat="1" ht="15.75" customHeight="1">
      <c r="B263" s="134"/>
      <c r="D263" s="135" t="s">
        <v>197</v>
      </c>
      <c r="E263" s="136"/>
      <c r="F263" s="137" t="s">
        <v>416</v>
      </c>
      <c r="H263" s="138">
        <v>0.308</v>
      </c>
      <c r="L263" s="134"/>
      <c r="M263" s="139"/>
      <c r="T263" s="140"/>
      <c r="AT263" s="136" t="s">
        <v>197</v>
      </c>
      <c r="AU263" s="136" t="s">
        <v>81</v>
      </c>
      <c r="AV263" s="136" t="s">
        <v>81</v>
      </c>
      <c r="AW263" s="136" t="s">
        <v>93</v>
      </c>
      <c r="AX263" s="136" t="s">
        <v>73</v>
      </c>
      <c r="AY263" s="136" t="s">
        <v>119</v>
      </c>
    </row>
    <row r="264" spans="2:51" s="6" customFormat="1" ht="15.75" customHeight="1">
      <c r="B264" s="141"/>
      <c r="D264" s="135" t="s">
        <v>197</v>
      </c>
      <c r="E264" s="142"/>
      <c r="F264" s="143" t="s">
        <v>417</v>
      </c>
      <c r="H264" s="142"/>
      <c r="L264" s="141"/>
      <c r="M264" s="144"/>
      <c r="T264" s="145"/>
      <c r="AT264" s="142" t="s">
        <v>197</v>
      </c>
      <c r="AU264" s="142" t="s">
        <v>81</v>
      </c>
      <c r="AV264" s="142" t="s">
        <v>21</v>
      </c>
      <c r="AW264" s="142" t="s">
        <v>93</v>
      </c>
      <c r="AX264" s="142" t="s">
        <v>73</v>
      </c>
      <c r="AY264" s="142" t="s">
        <v>119</v>
      </c>
    </row>
    <row r="265" spans="2:51" s="6" customFormat="1" ht="15.75" customHeight="1">
      <c r="B265" s="134"/>
      <c r="D265" s="135" t="s">
        <v>197</v>
      </c>
      <c r="E265" s="136"/>
      <c r="F265" s="137" t="s">
        <v>418</v>
      </c>
      <c r="H265" s="138">
        <v>0.815</v>
      </c>
      <c r="L265" s="134"/>
      <c r="M265" s="139"/>
      <c r="T265" s="140"/>
      <c r="AT265" s="136" t="s">
        <v>197</v>
      </c>
      <c r="AU265" s="136" t="s">
        <v>81</v>
      </c>
      <c r="AV265" s="136" t="s">
        <v>81</v>
      </c>
      <c r="AW265" s="136" t="s">
        <v>93</v>
      </c>
      <c r="AX265" s="136" t="s">
        <v>73</v>
      </c>
      <c r="AY265" s="136" t="s">
        <v>119</v>
      </c>
    </row>
    <row r="266" spans="2:51" s="6" customFormat="1" ht="15.75" customHeight="1">
      <c r="B266" s="146"/>
      <c r="D266" s="135" t="s">
        <v>197</v>
      </c>
      <c r="E266" s="147"/>
      <c r="F266" s="148" t="s">
        <v>211</v>
      </c>
      <c r="H266" s="149">
        <v>7.901</v>
      </c>
      <c r="L266" s="146"/>
      <c r="M266" s="150"/>
      <c r="T266" s="151"/>
      <c r="AT266" s="147" t="s">
        <v>197</v>
      </c>
      <c r="AU266" s="147" t="s">
        <v>81</v>
      </c>
      <c r="AV266" s="147" t="s">
        <v>186</v>
      </c>
      <c r="AW266" s="147" t="s">
        <v>93</v>
      </c>
      <c r="AX266" s="147" t="s">
        <v>21</v>
      </c>
      <c r="AY266" s="147" t="s">
        <v>119</v>
      </c>
    </row>
    <row r="267" spans="2:65" s="6" customFormat="1" ht="15.75" customHeight="1">
      <c r="B267" s="22"/>
      <c r="C267" s="152" t="s">
        <v>419</v>
      </c>
      <c r="D267" s="152" t="s">
        <v>233</v>
      </c>
      <c r="E267" s="153" t="s">
        <v>420</v>
      </c>
      <c r="F267" s="154" t="s">
        <v>421</v>
      </c>
      <c r="G267" s="155" t="s">
        <v>201</v>
      </c>
      <c r="H267" s="156">
        <v>0.034</v>
      </c>
      <c r="I267" s="157"/>
      <c r="J267" s="158">
        <f>ROUND($I$267*$H$267,2)</f>
        <v>0</v>
      </c>
      <c r="K267" s="154" t="s">
        <v>125</v>
      </c>
      <c r="L267" s="159"/>
      <c r="M267" s="160"/>
      <c r="N267" s="161" t="s">
        <v>44</v>
      </c>
      <c r="P267" s="126">
        <f>$O$267*$H$267</f>
        <v>0</v>
      </c>
      <c r="Q267" s="126">
        <v>1</v>
      </c>
      <c r="R267" s="126">
        <f>$Q$267*$H$267</f>
        <v>0.034</v>
      </c>
      <c r="S267" s="126">
        <v>0</v>
      </c>
      <c r="T267" s="127">
        <f>$S$267*$H$267</f>
        <v>0</v>
      </c>
      <c r="AR267" s="76" t="s">
        <v>315</v>
      </c>
      <c r="AT267" s="76" t="s">
        <v>233</v>
      </c>
      <c r="AU267" s="76" t="s">
        <v>81</v>
      </c>
      <c r="AY267" s="6" t="s">
        <v>119</v>
      </c>
      <c r="BE267" s="128">
        <f>IF($N$267="základní",$J$267,0)</f>
        <v>0</v>
      </c>
      <c r="BF267" s="128">
        <f>IF($N$267="snížená",$J$267,0)</f>
        <v>0</v>
      </c>
      <c r="BG267" s="128">
        <f>IF($N$267="zákl. přenesená",$J$267,0)</f>
        <v>0</v>
      </c>
      <c r="BH267" s="128">
        <f>IF($N$267="sníž. přenesená",$J$267,0)</f>
        <v>0</v>
      </c>
      <c r="BI267" s="128">
        <f>IF($N$267="nulová",$J$267,0)</f>
        <v>0</v>
      </c>
      <c r="BJ267" s="76" t="s">
        <v>21</v>
      </c>
      <c r="BK267" s="128">
        <f>ROUND($I$267*$H$267,2)</f>
        <v>0</v>
      </c>
      <c r="BL267" s="76" t="s">
        <v>274</v>
      </c>
      <c r="BM267" s="76" t="s">
        <v>422</v>
      </c>
    </row>
    <row r="268" spans="2:47" s="6" customFormat="1" ht="16.5" customHeight="1">
      <c r="B268" s="22"/>
      <c r="D268" s="129" t="s">
        <v>128</v>
      </c>
      <c r="F268" s="130" t="s">
        <v>423</v>
      </c>
      <c r="L268" s="22"/>
      <c r="M268" s="48"/>
      <c r="T268" s="49"/>
      <c r="AT268" s="6" t="s">
        <v>128</v>
      </c>
      <c r="AU268" s="6" t="s">
        <v>81</v>
      </c>
    </row>
    <row r="269" spans="2:47" s="6" customFormat="1" ht="30.75" customHeight="1">
      <c r="B269" s="22"/>
      <c r="D269" s="135" t="s">
        <v>410</v>
      </c>
      <c r="F269" s="168" t="s">
        <v>424</v>
      </c>
      <c r="L269" s="22"/>
      <c r="M269" s="48"/>
      <c r="T269" s="49"/>
      <c r="AT269" s="6" t="s">
        <v>410</v>
      </c>
      <c r="AU269" s="6" t="s">
        <v>81</v>
      </c>
    </row>
    <row r="270" spans="2:51" s="6" customFormat="1" ht="15.75" customHeight="1">
      <c r="B270" s="141"/>
      <c r="D270" s="135" t="s">
        <v>197</v>
      </c>
      <c r="E270" s="142"/>
      <c r="F270" s="143" t="s">
        <v>368</v>
      </c>
      <c r="H270" s="142"/>
      <c r="L270" s="141"/>
      <c r="M270" s="144"/>
      <c r="T270" s="145"/>
      <c r="AT270" s="142" t="s">
        <v>197</v>
      </c>
      <c r="AU270" s="142" t="s">
        <v>81</v>
      </c>
      <c r="AV270" s="142" t="s">
        <v>21</v>
      </c>
      <c r="AW270" s="142" t="s">
        <v>93</v>
      </c>
      <c r="AX270" s="142" t="s">
        <v>73</v>
      </c>
      <c r="AY270" s="142" t="s">
        <v>119</v>
      </c>
    </row>
    <row r="271" spans="2:51" s="6" customFormat="1" ht="15.75" customHeight="1">
      <c r="B271" s="134"/>
      <c r="D271" s="135" t="s">
        <v>197</v>
      </c>
      <c r="E271" s="136"/>
      <c r="F271" s="137" t="s">
        <v>425</v>
      </c>
      <c r="H271" s="138">
        <v>0.017</v>
      </c>
      <c r="L271" s="134"/>
      <c r="M271" s="139"/>
      <c r="T271" s="140"/>
      <c r="AT271" s="136" t="s">
        <v>197</v>
      </c>
      <c r="AU271" s="136" t="s">
        <v>81</v>
      </c>
      <c r="AV271" s="136" t="s">
        <v>81</v>
      </c>
      <c r="AW271" s="136" t="s">
        <v>93</v>
      </c>
      <c r="AX271" s="136" t="s">
        <v>73</v>
      </c>
      <c r="AY271" s="136" t="s">
        <v>119</v>
      </c>
    </row>
    <row r="272" spans="2:51" s="6" customFormat="1" ht="15.75" customHeight="1">
      <c r="B272" s="141"/>
      <c r="D272" s="135" t="s">
        <v>197</v>
      </c>
      <c r="E272" s="142"/>
      <c r="F272" s="143" t="s">
        <v>402</v>
      </c>
      <c r="H272" s="142"/>
      <c r="L272" s="141"/>
      <c r="M272" s="144"/>
      <c r="T272" s="145"/>
      <c r="AT272" s="142" t="s">
        <v>197</v>
      </c>
      <c r="AU272" s="142" t="s">
        <v>81</v>
      </c>
      <c r="AV272" s="142" t="s">
        <v>21</v>
      </c>
      <c r="AW272" s="142" t="s">
        <v>93</v>
      </c>
      <c r="AX272" s="142" t="s">
        <v>73</v>
      </c>
      <c r="AY272" s="142" t="s">
        <v>119</v>
      </c>
    </row>
    <row r="273" spans="2:51" s="6" customFormat="1" ht="15.75" customHeight="1">
      <c r="B273" s="134"/>
      <c r="D273" s="135" t="s">
        <v>197</v>
      </c>
      <c r="E273" s="136"/>
      <c r="F273" s="137" t="s">
        <v>425</v>
      </c>
      <c r="H273" s="138">
        <v>0.017</v>
      </c>
      <c r="L273" s="134"/>
      <c r="M273" s="139"/>
      <c r="T273" s="140"/>
      <c r="AT273" s="136" t="s">
        <v>197</v>
      </c>
      <c r="AU273" s="136" t="s">
        <v>81</v>
      </c>
      <c r="AV273" s="136" t="s">
        <v>81</v>
      </c>
      <c r="AW273" s="136" t="s">
        <v>93</v>
      </c>
      <c r="AX273" s="136" t="s">
        <v>73</v>
      </c>
      <c r="AY273" s="136" t="s">
        <v>119</v>
      </c>
    </row>
    <row r="274" spans="2:51" s="6" customFormat="1" ht="15.75" customHeight="1">
      <c r="B274" s="146"/>
      <c r="D274" s="135" t="s">
        <v>197</v>
      </c>
      <c r="E274" s="147"/>
      <c r="F274" s="148" t="s">
        <v>211</v>
      </c>
      <c r="H274" s="149">
        <v>0.034</v>
      </c>
      <c r="L274" s="146"/>
      <c r="M274" s="150"/>
      <c r="T274" s="151"/>
      <c r="AT274" s="147" t="s">
        <v>197</v>
      </c>
      <c r="AU274" s="147" t="s">
        <v>81</v>
      </c>
      <c r="AV274" s="147" t="s">
        <v>186</v>
      </c>
      <c r="AW274" s="147" t="s">
        <v>93</v>
      </c>
      <c r="AX274" s="147" t="s">
        <v>21</v>
      </c>
      <c r="AY274" s="147" t="s">
        <v>119</v>
      </c>
    </row>
    <row r="275" spans="2:65" s="6" customFormat="1" ht="15.75" customHeight="1">
      <c r="B275" s="22"/>
      <c r="C275" s="152" t="s">
        <v>426</v>
      </c>
      <c r="D275" s="152" t="s">
        <v>233</v>
      </c>
      <c r="E275" s="153" t="s">
        <v>427</v>
      </c>
      <c r="F275" s="154" t="s">
        <v>428</v>
      </c>
      <c r="G275" s="155" t="s">
        <v>201</v>
      </c>
      <c r="H275" s="156">
        <v>1.482</v>
      </c>
      <c r="I275" s="157"/>
      <c r="J275" s="158">
        <f>ROUND($I$275*$H$275,2)</f>
        <v>0</v>
      </c>
      <c r="K275" s="154"/>
      <c r="L275" s="159"/>
      <c r="M275" s="160"/>
      <c r="N275" s="161" t="s">
        <v>44</v>
      </c>
      <c r="P275" s="126">
        <f>$O$275*$H$275</f>
        <v>0</v>
      </c>
      <c r="Q275" s="126">
        <v>1</v>
      </c>
      <c r="R275" s="126">
        <f>$Q$275*$H$275</f>
        <v>1.482</v>
      </c>
      <c r="S275" s="126">
        <v>0</v>
      </c>
      <c r="T275" s="127">
        <f>$S$275*$H$275</f>
        <v>0</v>
      </c>
      <c r="AR275" s="76" t="s">
        <v>315</v>
      </c>
      <c r="AT275" s="76" t="s">
        <v>233</v>
      </c>
      <c r="AU275" s="76" t="s">
        <v>81</v>
      </c>
      <c r="AY275" s="6" t="s">
        <v>119</v>
      </c>
      <c r="BE275" s="128">
        <f>IF($N$275="základní",$J$275,0)</f>
        <v>0</v>
      </c>
      <c r="BF275" s="128">
        <f>IF($N$275="snížená",$J$275,0)</f>
        <v>0</v>
      </c>
      <c r="BG275" s="128">
        <f>IF($N$275="zákl. přenesená",$J$275,0)</f>
        <v>0</v>
      </c>
      <c r="BH275" s="128">
        <f>IF($N$275="sníž. přenesená",$J$275,0)</f>
        <v>0</v>
      </c>
      <c r="BI275" s="128">
        <f>IF($N$275="nulová",$J$275,0)</f>
        <v>0</v>
      </c>
      <c r="BJ275" s="76" t="s">
        <v>21</v>
      </c>
      <c r="BK275" s="128">
        <f>ROUND($I$275*$H$275,2)</f>
        <v>0</v>
      </c>
      <c r="BL275" s="76" t="s">
        <v>274</v>
      </c>
      <c r="BM275" s="76" t="s">
        <v>429</v>
      </c>
    </row>
    <row r="276" spans="2:47" s="6" customFormat="1" ht="16.5" customHeight="1">
      <c r="B276" s="22"/>
      <c r="D276" s="129" t="s">
        <v>128</v>
      </c>
      <c r="F276" s="130" t="s">
        <v>430</v>
      </c>
      <c r="L276" s="22"/>
      <c r="M276" s="48"/>
      <c r="T276" s="49"/>
      <c r="AT276" s="6" t="s">
        <v>128</v>
      </c>
      <c r="AU276" s="6" t="s">
        <v>81</v>
      </c>
    </row>
    <row r="277" spans="2:47" s="6" customFormat="1" ht="30.75" customHeight="1">
      <c r="B277" s="22"/>
      <c r="D277" s="135" t="s">
        <v>410</v>
      </c>
      <c r="F277" s="168" t="s">
        <v>431</v>
      </c>
      <c r="L277" s="22"/>
      <c r="M277" s="48"/>
      <c r="T277" s="49"/>
      <c r="AT277" s="6" t="s">
        <v>410</v>
      </c>
      <c r="AU277" s="6" t="s">
        <v>81</v>
      </c>
    </row>
    <row r="278" spans="2:51" s="6" customFormat="1" ht="15.75" customHeight="1">
      <c r="B278" s="141"/>
      <c r="D278" s="135" t="s">
        <v>197</v>
      </c>
      <c r="E278" s="142"/>
      <c r="F278" s="143" t="s">
        <v>368</v>
      </c>
      <c r="H278" s="142"/>
      <c r="L278" s="141"/>
      <c r="M278" s="144"/>
      <c r="T278" s="145"/>
      <c r="AT278" s="142" t="s">
        <v>197</v>
      </c>
      <c r="AU278" s="142" t="s">
        <v>81</v>
      </c>
      <c r="AV278" s="142" t="s">
        <v>21</v>
      </c>
      <c r="AW278" s="142" t="s">
        <v>93</v>
      </c>
      <c r="AX278" s="142" t="s">
        <v>73</v>
      </c>
      <c r="AY278" s="142" t="s">
        <v>119</v>
      </c>
    </row>
    <row r="279" spans="2:51" s="6" customFormat="1" ht="15.75" customHeight="1">
      <c r="B279" s="134"/>
      <c r="D279" s="135" t="s">
        <v>197</v>
      </c>
      <c r="E279" s="136"/>
      <c r="F279" s="137" t="s">
        <v>432</v>
      </c>
      <c r="H279" s="138">
        <v>1.482</v>
      </c>
      <c r="L279" s="134"/>
      <c r="M279" s="139"/>
      <c r="T279" s="140"/>
      <c r="AT279" s="136" t="s">
        <v>197</v>
      </c>
      <c r="AU279" s="136" t="s">
        <v>81</v>
      </c>
      <c r="AV279" s="136" t="s">
        <v>81</v>
      </c>
      <c r="AW279" s="136" t="s">
        <v>93</v>
      </c>
      <c r="AX279" s="136" t="s">
        <v>73</v>
      </c>
      <c r="AY279" s="136" t="s">
        <v>119</v>
      </c>
    </row>
    <row r="280" spans="2:51" s="6" customFormat="1" ht="15.75" customHeight="1">
      <c r="B280" s="146"/>
      <c r="D280" s="135" t="s">
        <v>197</v>
      </c>
      <c r="E280" s="147"/>
      <c r="F280" s="148" t="s">
        <v>211</v>
      </c>
      <c r="H280" s="149">
        <v>1.482</v>
      </c>
      <c r="L280" s="146"/>
      <c r="M280" s="150"/>
      <c r="T280" s="151"/>
      <c r="AT280" s="147" t="s">
        <v>197</v>
      </c>
      <c r="AU280" s="147" t="s">
        <v>81</v>
      </c>
      <c r="AV280" s="147" t="s">
        <v>186</v>
      </c>
      <c r="AW280" s="147" t="s">
        <v>93</v>
      </c>
      <c r="AX280" s="147" t="s">
        <v>21</v>
      </c>
      <c r="AY280" s="147" t="s">
        <v>119</v>
      </c>
    </row>
    <row r="281" spans="2:65" s="6" customFormat="1" ht="15.75" customHeight="1">
      <c r="B281" s="22"/>
      <c r="C281" s="152" t="s">
        <v>433</v>
      </c>
      <c r="D281" s="152" t="s">
        <v>233</v>
      </c>
      <c r="E281" s="153" t="s">
        <v>434</v>
      </c>
      <c r="F281" s="154" t="s">
        <v>435</v>
      </c>
      <c r="G281" s="155" t="s">
        <v>201</v>
      </c>
      <c r="H281" s="156">
        <v>3.207</v>
      </c>
      <c r="I281" s="157"/>
      <c r="J281" s="158">
        <f>ROUND($I$281*$H$281,2)</f>
        <v>0</v>
      </c>
      <c r="K281" s="154" t="s">
        <v>125</v>
      </c>
      <c r="L281" s="159"/>
      <c r="M281" s="160"/>
      <c r="N281" s="161" t="s">
        <v>44</v>
      </c>
      <c r="P281" s="126">
        <f>$O$281*$H$281</f>
        <v>0</v>
      </c>
      <c r="Q281" s="126">
        <v>1</v>
      </c>
      <c r="R281" s="126">
        <f>$Q$281*$H$281</f>
        <v>3.207</v>
      </c>
      <c r="S281" s="126">
        <v>0</v>
      </c>
      <c r="T281" s="127">
        <f>$S$281*$H$281</f>
        <v>0</v>
      </c>
      <c r="AR281" s="76" t="s">
        <v>315</v>
      </c>
      <c r="AT281" s="76" t="s">
        <v>233</v>
      </c>
      <c r="AU281" s="76" t="s">
        <v>81</v>
      </c>
      <c r="AY281" s="6" t="s">
        <v>119</v>
      </c>
      <c r="BE281" s="128">
        <f>IF($N$281="základní",$J$281,0)</f>
        <v>0</v>
      </c>
      <c r="BF281" s="128">
        <f>IF($N$281="snížená",$J$281,0)</f>
        <v>0</v>
      </c>
      <c r="BG281" s="128">
        <f>IF($N$281="zákl. přenesená",$J$281,0)</f>
        <v>0</v>
      </c>
      <c r="BH281" s="128">
        <f>IF($N$281="sníž. přenesená",$J$281,0)</f>
        <v>0</v>
      </c>
      <c r="BI281" s="128">
        <f>IF($N$281="nulová",$J$281,0)</f>
        <v>0</v>
      </c>
      <c r="BJ281" s="76" t="s">
        <v>21</v>
      </c>
      <c r="BK281" s="128">
        <f>ROUND($I$281*$H$281,2)</f>
        <v>0</v>
      </c>
      <c r="BL281" s="76" t="s">
        <v>274</v>
      </c>
      <c r="BM281" s="76" t="s">
        <v>436</v>
      </c>
    </row>
    <row r="282" spans="2:47" s="6" customFormat="1" ht="16.5" customHeight="1">
      <c r="B282" s="22"/>
      <c r="D282" s="129" t="s">
        <v>128</v>
      </c>
      <c r="F282" s="130" t="s">
        <v>437</v>
      </c>
      <c r="L282" s="22"/>
      <c r="M282" s="48"/>
      <c r="T282" s="49"/>
      <c r="AT282" s="6" t="s">
        <v>128</v>
      </c>
      <c r="AU282" s="6" t="s">
        <v>81</v>
      </c>
    </row>
    <row r="283" spans="2:47" s="6" customFormat="1" ht="30.75" customHeight="1">
      <c r="B283" s="22"/>
      <c r="D283" s="135" t="s">
        <v>410</v>
      </c>
      <c r="F283" s="168" t="s">
        <v>438</v>
      </c>
      <c r="L283" s="22"/>
      <c r="M283" s="48"/>
      <c r="T283" s="49"/>
      <c r="AT283" s="6" t="s">
        <v>410</v>
      </c>
      <c r="AU283" s="6" t="s">
        <v>81</v>
      </c>
    </row>
    <row r="284" spans="2:51" s="6" customFormat="1" ht="15.75" customHeight="1">
      <c r="B284" s="141"/>
      <c r="D284" s="135" t="s">
        <v>197</v>
      </c>
      <c r="E284" s="142"/>
      <c r="F284" s="143" t="s">
        <v>397</v>
      </c>
      <c r="H284" s="142"/>
      <c r="L284" s="141"/>
      <c r="M284" s="144"/>
      <c r="T284" s="145"/>
      <c r="AT284" s="142" t="s">
        <v>197</v>
      </c>
      <c r="AU284" s="142" t="s">
        <v>81</v>
      </c>
      <c r="AV284" s="142" t="s">
        <v>21</v>
      </c>
      <c r="AW284" s="142" t="s">
        <v>93</v>
      </c>
      <c r="AX284" s="142" t="s">
        <v>73</v>
      </c>
      <c r="AY284" s="142" t="s">
        <v>119</v>
      </c>
    </row>
    <row r="285" spans="2:51" s="6" customFormat="1" ht="15.75" customHeight="1">
      <c r="B285" s="134"/>
      <c r="D285" s="135" t="s">
        <v>197</v>
      </c>
      <c r="E285" s="136"/>
      <c r="F285" s="137" t="s">
        <v>439</v>
      </c>
      <c r="H285" s="138">
        <v>0.78</v>
      </c>
      <c r="L285" s="134"/>
      <c r="M285" s="139"/>
      <c r="T285" s="140"/>
      <c r="AT285" s="136" t="s">
        <v>197</v>
      </c>
      <c r="AU285" s="136" t="s">
        <v>81</v>
      </c>
      <c r="AV285" s="136" t="s">
        <v>81</v>
      </c>
      <c r="AW285" s="136" t="s">
        <v>93</v>
      </c>
      <c r="AX285" s="136" t="s">
        <v>73</v>
      </c>
      <c r="AY285" s="136" t="s">
        <v>119</v>
      </c>
    </row>
    <row r="286" spans="2:51" s="6" customFormat="1" ht="15.75" customHeight="1">
      <c r="B286" s="162"/>
      <c r="D286" s="135" t="s">
        <v>197</v>
      </c>
      <c r="E286" s="163"/>
      <c r="F286" s="164" t="s">
        <v>364</v>
      </c>
      <c r="H286" s="165">
        <v>0.78</v>
      </c>
      <c r="L286" s="162"/>
      <c r="M286" s="166"/>
      <c r="T286" s="167"/>
      <c r="AT286" s="163" t="s">
        <v>197</v>
      </c>
      <c r="AU286" s="163" t="s">
        <v>81</v>
      </c>
      <c r="AV286" s="163" t="s">
        <v>137</v>
      </c>
      <c r="AW286" s="163" t="s">
        <v>93</v>
      </c>
      <c r="AX286" s="163" t="s">
        <v>73</v>
      </c>
      <c r="AY286" s="163" t="s">
        <v>119</v>
      </c>
    </row>
    <row r="287" spans="2:51" s="6" customFormat="1" ht="15.75" customHeight="1">
      <c r="B287" s="141"/>
      <c r="D287" s="135" t="s">
        <v>197</v>
      </c>
      <c r="E287" s="142"/>
      <c r="F287" s="143" t="s">
        <v>399</v>
      </c>
      <c r="H287" s="142"/>
      <c r="L287" s="141"/>
      <c r="M287" s="144"/>
      <c r="T287" s="145"/>
      <c r="AT287" s="142" t="s">
        <v>197</v>
      </c>
      <c r="AU287" s="142" t="s">
        <v>81</v>
      </c>
      <c r="AV287" s="142" t="s">
        <v>21</v>
      </c>
      <c r="AW287" s="142" t="s">
        <v>93</v>
      </c>
      <c r="AX287" s="142" t="s">
        <v>73</v>
      </c>
      <c r="AY287" s="142" t="s">
        <v>119</v>
      </c>
    </row>
    <row r="288" spans="2:51" s="6" customFormat="1" ht="15.75" customHeight="1">
      <c r="B288" s="134"/>
      <c r="D288" s="135" t="s">
        <v>197</v>
      </c>
      <c r="E288" s="136"/>
      <c r="F288" s="137" t="s">
        <v>440</v>
      </c>
      <c r="H288" s="138">
        <v>0.809</v>
      </c>
      <c r="L288" s="134"/>
      <c r="M288" s="139"/>
      <c r="T288" s="140"/>
      <c r="AT288" s="136" t="s">
        <v>197</v>
      </c>
      <c r="AU288" s="136" t="s">
        <v>81</v>
      </c>
      <c r="AV288" s="136" t="s">
        <v>81</v>
      </c>
      <c r="AW288" s="136" t="s">
        <v>93</v>
      </c>
      <c r="AX288" s="136" t="s">
        <v>73</v>
      </c>
      <c r="AY288" s="136" t="s">
        <v>119</v>
      </c>
    </row>
    <row r="289" spans="2:51" s="6" customFormat="1" ht="15.75" customHeight="1">
      <c r="B289" s="134"/>
      <c r="D289" s="135" t="s">
        <v>197</v>
      </c>
      <c r="E289" s="136"/>
      <c r="F289" s="137" t="s">
        <v>441</v>
      </c>
      <c r="H289" s="138">
        <v>1.618</v>
      </c>
      <c r="L289" s="134"/>
      <c r="M289" s="139"/>
      <c r="T289" s="140"/>
      <c r="AT289" s="136" t="s">
        <v>197</v>
      </c>
      <c r="AU289" s="136" t="s">
        <v>81</v>
      </c>
      <c r="AV289" s="136" t="s">
        <v>81</v>
      </c>
      <c r="AW289" s="136" t="s">
        <v>93</v>
      </c>
      <c r="AX289" s="136" t="s">
        <v>73</v>
      </c>
      <c r="AY289" s="136" t="s">
        <v>119</v>
      </c>
    </row>
    <row r="290" spans="2:51" s="6" customFormat="1" ht="15.75" customHeight="1">
      <c r="B290" s="162"/>
      <c r="D290" s="135" t="s">
        <v>197</v>
      </c>
      <c r="E290" s="163"/>
      <c r="F290" s="164" t="s">
        <v>364</v>
      </c>
      <c r="H290" s="165">
        <v>2.427</v>
      </c>
      <c r="L290" s="162"/>
      <c r="M290" s="166"/>
      <c r="T290" s="167"/>
      <c r="AT290" s="163" t="s">
        <v>197</v>
      </c>
      <c r="AU290" s="163" t="s">
        <v>81</v>
      </c>
      <c r="AV290" s="163" t="s">
        <v>137</v>
      </c>
      <c r="AW290" s="163" t="s">
        <v>93</v>
      </c>
      <c r="AX290" s="163" t="s">
        <v>73</v>
      </c>
      <c r="AY290" s="163" t="s">
        <v>119</v>
      </c>
    </row>
    <row r="291" spans="2:51" s="6" customFormat="1" ht="15.75" customHeight="1">
      <c r="B291" s="146"/>
      <c r="D291" s="135" t="s">
        <v>197</v>
      </c>
      <c r="E291" s="147"/>
      <c r="F291" s="148" t="s">
        <v>211</v>
      </c>
      <c r="H291" s="149">
        <v>3.207</v>
      </c>
      <c r="L291" s="146"/>
      <c r="M291" s="150"/>
      <c r="T291" s="151"/>
      <c r="AT291" s="147" t="s">
        <v>197</v>
      </c>
      <c r="AU291" s="147" t="s">
        <v>81</v>
      </c>
      <c r="AV291" s="147" t="s">
        <v>186</v>
      </c>
      <c r="AW291" s="147" t="s">
        <v>93</v>
      </c>
      <c r="AX291" s="147" t="s">
        <v>21</v>
      </c>
      <c r="AY291" s="147" t="s">
        <v>119</v>
      </c>
    </row>
    <row r="292" spans="2:65" s="6" customFormat="1" ht="15.75" customHeight="1">
      <c r="B292" s="22"/>
      <c r="C292" s="117" t="s">
        <v>442</v>
      </c>
      <c r="D292" s="117" t="s">
        <v>122</v>
      </c>
      <c r="E292" s="118" t="s">
        <v>443</v>
      </c>
      <c r="F292" s="119" t="s">
        <v>444</v>
      </c>
      <c r="G292" s="120" t="s">
        <v>220</v>
      </c>
      <c r="H292" s="121">
        <v>481.35</v>
      </c>
      <c r="I292" s="122"/>
      <c r="J292" s="123">
        <f>ROUND($I$292*$H$292,2)</f>
        <v>0</v>
      </c>
      <c r="K292" s="119"/>
      <c r="L292" s="22"/>
      <c r="M292" s="124"/>
      <c r="N292" s="125" t="s">
        <v>44</v>
      </c>
      <c r="P292" s="126">
        <f>$O$292*$H$292</f>
        <v>0</v>
      </c>
      <c r="Q292" s="126">
        <v>0</v>
      </c>
      <c r="R292" s="126">
        <f>$Q$292*$H$292</f>
        <v>0</v>
      </c>
      <c r="S292" s="126">
        <v>0</v>
      </c>
      <c r="T292" s="127">
        <f>$S$292*$H$292</f>
        <v>0</v>
      </c>
      <c r="AR292" s="76" t="s">
        <v>274</v>
      </c>
      <c r="AT292" s="76" t="s">
        <v>122</v>
      </c>
      <c r="AU292" s="76" t="s">
        <v>81</v>
      </c>
      <c r="AY292" s="6" t="s">
        <v>119</v>
      </c>
      <c r="BE292" s="128">
        <f>IF($N$292="základní",$J$292,0)</f>
        <v>0</v>
      </c>
      <c r="BF292" s="128">
        <f>IF($N$292="snížená",$J$292,0)</f>
        <v>0</v>
      </c>
      <c r="BG292" s="128">
        <f>IF($N$292="zákl. přenesená",$J$292,0)</f>
        <v>0</v>
      </c>
      <c r="BH292" s="128">
        <f>IF($N$292="sníž. přenesená",$J$292,0)</f>
        <v>0</v>
      </c>
      <c r="BI292" s="128">
        <f>IF($N$292="nulová",$J$292,0)</f>
        <v>0</v>
      </c>
      <c r="BJ292" s="76" t="s">
        <v>21</v>
      </c>
      <c r="BK292" s="128">
        <f>ROUND($I$292*$H$292,2)</f>
        <v>0</v>
      </c>
      <c r="BL292" s="76" t="s">
        <v>274</v>
      </c>
      <c r="BM292" s="76" t="s">
        <v>445</v>
      </c>
    </row>
    <row r="293" spans="2:47" s="6" customFormat="1" ht="16.5" customHeight="1">
      <c r="B293" s="22"/>
      <c r="D293" s="129" t="s">
        <v>128</v>
      </c>
      <c r="F293" s="130" t="s">
        <v>392</v>
      </c>
      <c r="L293" s="22"/>
      <c r="M293" s="48"/>
      <c r="T293" s="49"/>
      <c r="AT293" s="6" t="s">
        <v>128</v>
      </c>
      <c r="AU293" s="6" t="s">
        <v>81</v>
      </c>
    </row>
    <row r="294" spans="2:65" s="6" customFormat="1" ht="15.75" customHeight="1">
      <c r="B294" s="22"/>
      <c r="C294" s="117" t="s">
        <v>446</v>
      </c>
      <c r="D294" s="117" t="s">
        <v>122</v>
      </c>
      <c r="E294" s="118" t="s">
        <v>447</v>
      </c>
      <c r="F294" s="119" t="s">
        <v>448</v>
      </c>
      <c r="G294" s="120" t="s">
        <v>220</v>
      </c>
      <c r="H294" s="121">
        <v>481.35</v>
      </c>
      <c r="I294" s="122"/>
      <c r="J294" s="123">
        <f>ROUND($I$294*$H$294,2)</f>
        <v>0</v>
      </c>
      <c r="K294" s="119"/>
      <c r="L294" s="22"/>
      <c r="M294" s="124"/>
      <c r="N294" s="125" t="s">
        <v>44</v>
      </c>
      <c r="P294" s="126">
        <f>$O$294*$H$294</f>
        <v>0</v>
      </c>
      <c r="Q294" s="126">
        <v>0</v>
      </c>
      <c r="R294" s="126">
        <f>$Q$294*$H$294</f>
        <v>0</v>
      </c>
      <c r="S294" s="126">
        <v>0</v>
      </c>
      <c r="T294" s="127">
        <f>$S$294*$H$294</f>
        <v>0</v>
      </c>
      <c r="AR294" s="76" t="s">
        <v>274</v>
      </c>
      <c r="AT294" s="76" t="s">
        <v>122</v>
      </c>
      <c r="AU294" s="76" t="s">
        <v>81</v>
      </c>
      <c r="AY294" s="6" t="s">
        <v>119</v>
      </c>
      <c r="BE294" s="128">
        <f>IF($N$294="základní",$J$294,0)</f>
        <v>0</v>
      </c>
      <c r="BF294" s="128">
        <f>IF($N$294="snížená",$J$294,0)</f>
        <v>0</v>
      </c>
      <c r="BG294" s="128">
        <f>IF($N$294="zákl. přenesená",$J$294,0)</f>
        <v>0</v>
      </c>
      <c r="BH294" s="128">
        <f>IF($N$294="sníž. přenesená",$J$294,0)</f>
        <v>0</v>
      </c>
      <c r="BI294" s="128">
        <f>IF($N$294="nulová",$J$294,0)</f>
        <v>0</v>
      </c>
      <c r="BJ294" s="76" t="s">
        <v>21</v>
      </c>
      <c r="BK294" s="128">
        <f>ROUND($I$294*$H$294,2)</f>
        <v>0</v>
      </c>
      <c r="BL294" s="76" t="s">
        <v>274</v>
      </c>
      <c r="BM294" s="76" t="s">
        <v>449</v>
      </c>
    </row>
    <row r="295" spans="2:47" s="6" customFormat="1" ht="16.5" customHeight="1">
      <c r="B295" s="22"/>
      <c r="D295" s="129" t="s">
        <v>128</v>
      </c>
      <c r="F295" s="130" t="s">
        <v>392</v>
      </c>
      <c r="L295" s="22"/>
      <c r="M295" s="48"/>
      <c r="T295" s="49"/>
      <c r="AT295" s="6" t="s">
        <v>128</v>
      </c>
      <c r="AU295" s="6" t="s">
        <v>81</v>
      </c>
    </row>
    <row r="296" spans="2:65" s="6" customFormat="1" ht="15.75" customHeight="1">
      <c r="B296" s="22"/>
      <c r="C296" s="117" t="s">
        <v>450</v>
      </c>
      <c r="D296" s="117" t="s">
        <v>122</v>
      </c>
      <c r="E296" s="118" t="s">
        <v>451</v>
      </c>
      <c r="F296" s="119" t="s">
        <v>452</v>
      </c>
      <c r="G296" s="120" t="s">
        <v>253</v>
      </c>
      <c r="H296" s="121">
        <v>394</v>
      </c>
      <c r="I296" s="122"/>
      <c r="J296" s="123">
        <f>ROUND($I$296*$H$296,2)</f>
        <v>0</v>
      </c>
      <c r="K296" s="119"/>
      <c r="L296" s="22"/>
      <c r="M296" s="124"/>
      <c r="N296" s="125" t="s">
        <v>44</v>
      </c>
      <c r="P296" s="126">
        <f>$O$296*$H$296</f>
        <v>0</v>
      </c>
      <c r="Q296" s="126">
        <v>0</v>
      </c>
      <c r="R296" s="126">
        <f>$Q$296*$H$296</f>
        <v>0</v>
      </c>
      <c r="S296" s="126">
        <v>0</v>
      </c>
      <c r="T296" s="127">
        <f>$S$296*$H$296</f>
        <v>0</v>
      </c>
      <c r="AR296" s="76" t="s">
        <v>274</v>
      </c>
      <c r="AT296" s="76" t="s">
        <v>122</v>
      </c>
      <c r="AU296" s="76" t="s">
        <v>81</v>
      </c>
      <c r="AY296" s="6" t="s">
        <v>119</v>
      </c>
      <c r="BE296" s="128">
        <f>IF($N$296="základní",$J$296,0)</f>
        <v>0</v>
      </c>
      <c r="BF296" s="128">
        <f>IF($N$296="snížená",$J$296,0)</f>
        <v>0</v>
      </c>
      <c r="BG296" s="128">
        <f>IF($N$296="zákl. přenesená",$J$296,0)</f>
        <v>0</v>
      </c>
      <c r="BH296" s="128">
        <f>IF($N$296="sníž. přenesená",$J$296,0)</f>
        <v>0</v>
      </c>
      <c r="BI296" s="128">
        <f>IF($N$296="nulová",$J$296,0)</f>
        <v>0</v>
      </c>
      <c r="BJ296" s="76" t="s">
        <v>21</v>
      </c>
      <c r="BK296" s="128">
        <f>ROUND($I$296*$H$296,2)</f>
        <v>0</v>
      </c>
      <c r="BL296" s="76" t="s">
        <v>274</v>
      </c>
      <c r="BM296" s="76" t="s">
        <v>453</v>
      </c>
    </row>
    <row r="297" spans="2:47" s="6" customFormat="1" ht="16.5" customHeight="1">
      <c r="B297" s="22"/>
      <c r="D297" s="129" t="s">
        <v>128</v>
      </c>
      <c r="F297" s="130" t="s">
        <v>454</v>
      </c>
      <c r="L297" s="22"/>
      <c r="M297" s="48"/>
      <c r="T297" s="49"/>
      <c r="AT297" s="6" t="s">
        <v>128</v>
      </c>
      <c r="AU297" s="6" t="s">
        <v>81</v>
      </c>
    </row>
    <row r="298" spans="2:51" s="6" customFormat="1" ht="15.75" customHeight="1">
      <c r="B298" s="141"/>
      <c r="D298" s="135" t="s">
        <v>197</v>
      </c>
      <c r="E298" s="142"/>
      <c r="F298" s="143" t="s">
        <v>455</v>
      </c>
      <c r="H298" s="142"/>
      <c r="L298" s="141"/>
      <c r="M298" s="144"/>
      <c r="T298" s="145"/>
      <c r="AT298" s="142" t="s">
        <v>197</v>
      </c>
      <c r="AU298" s="142" t="s">
        <v>81</v>
      </c>
      <c r="AV298" s="142" t="s">
        <v>21</v>
      </c>
      <c r="AW298" s="142" t="s">
        <v>93</v>
      </c>
      <c r="AX298" s="142" t="s">
        <v>73</v>
      </c>
      <c r="AY298" s="142" t="s">
        <v>119</v>
      </c>
    </row>
    <row r="299" spans="2:51" s="6" customFormat="1" ht="15.75" customHeight="1">
      <c r="B299" s="141"/>
      <c r="D299" s="135" t="s">
        <v>197</v>
      </c>
      <c r="E299" s="142"/>
      <c r="F299" s="143" t="s">
        <v>356</v>
      </c>
      <c r="H299" s="142"/>
      <c r="L299" s="141"/>
      <c r="M299" s="144"/>
      <c r="T299" s="145"/>
      <c r="AT299" s="142" t="s">
        <v>197</v>
      </c>
      <c r="AU299" s="142" t="s">
        <v>81</v>
      </c>
      <c r="AV299" s="142" t="s">
        <v>21</v>
      </c>
      <c r="AW299" s="142" t="s">
        <v>93</v>
      </c>
      <c r="AX299" s="142" t="s">
        <v>73</v>
      </c>
      <c r="AY299" s="142" t="s">
        <v>119</v>
      </c>
    </row>
    <row r="300" spans="2:51" s="6" customFormat="1" ht="15.75" customHeight="1">
      <c r="B300" s="141"/>
      <c r="D300" s="135" t="s">
        <v>197</v>
      </c>
      <c r="E300" s="142"/>
      <c r="F300" s="143" t="s">
        <v>456</v>
      </c>
      <c r="H300" s="142"/>
      <c r="L300" s="141"/>
      <c r="M300" s="144"/>
      <c r="T300" s="145"/>
      <c r="AT300" s="142" t="s">
        <v>197</v>
      </c>
      <c r="AU300" s="142" t="s">
        <v>81</v>
      </c>
      <c r="AV300" s="142" t="s">
        <v>21</v>
      </c>
      <c r="AW300" s="142" t="s">
        <v>93</v>
      </c>
      <c r="AX300" s="142" t="s">
        <v>73</v>
      </c>
      <c r="AY300" s="142" t="s">
        <v>119</v>
      </c>
    </row>
    <row r="301" spans="2:51" s="6" customFormat="1" ht="15.75" customHeight="1">
      <c r="B301" s="134"/>
      <c r="D301" s="135" t="s">
        <v>197</v>
      </c>
      <c r="E301" s="136"/>
      <c r="F301" s="137" t="s">
        <v>457</v>
      </c>
      <c r="H301" s="138">
        <v>84</v>
      </c>
      <c r="L301" s="134"/>
      <c r="M301" s="139"/>
      <c r="T301" s="140"/>
      <c r="AT301" s="136" t="s">
        <v>197</v>
      </c>
      <c r="AU301" s="136" t="s">
        <v>81</v>
      </c>
      <c r="AV301" s="136" t="s">
        <v>81</v>
      </c>
      <c r="AW301" s="136" t="s">
        <v>93</v>
      </c>
      <c r="AX301" s="136" t="s">
        <v>73</v>
      </c>
      <c r="AY301" s="136" t="s">
        <v>119</v>
      </c>
    </row>
    <row r="302" spans="2:51" s="6" customFormat="1" ht="15.75" customHeight="1">
      <c r="B302" s="141"/>
      <c r="D302" s="135" t="s">
        <v>197</v>
      </c>
      <c r="E302" s="142"/>
      <c r="F302" s="143" t="s">
        <v>358</v>
      </c>
      <c r="H302" s="142"/>
      <c r="L302" s="141"/>
      <c r="M302" s="144"/>
      <c r="T302" s="145"/>
      <c r="AT302" s="142" t="s">
        <v>197</v>
      </c>
      <c r="AU302" s="142" t="s">
        <v>81</v>
      </c>
      <c r="AV302" s="142" t="s">
        <v>21</v>
      </c>
      <c r="AW302" s="142" t="s">
        <v>93</v>
      </c>
      <c r="AX302" s="142" t="s">
        <v>73</v>
      </c>
      <c r="AY302" s="142" t="s">
        <v>119</v>
      </c>
    </row>
    <row r="303" spans="2:51" s="6" customFormat="1" ht="15.75" customHeight="1">
      <c r="B303" s="141"/>
      <c r="D303" s="135" t="s">
        <v>197</v>
      </c>
      <c r="E303" s="142"/>
      <c r="F303" s="143" t="s">
        <v>458</v>
      </c>
      <c r="H303" s="142"/>
      <c r="L303" s="141"/>
      <c r="M303" s="144"/>
      <c r="T303" s="145"/>
      <c r="AT303" s="142" t="s">
        <v>197</v>
      </c>
      <c r="AU303" s="142" t="s">
        <v>81</v>
      </c>
      <c r="AV303" s="142" t="s">
        <v>21</v>
      </c>
      <c r="AW303" s="142" t="s">
        <v>93</v>
      </c>
      <c r="AX303" s="142" t="s">
        <v>73</v>
      </c>
      <c r="AY303" s="142" t="s">
        <v>119</v>
      </c>
    </row>
    <row r="304" spans="2:51" s="6" customFormat="1" ht="15.75" customHeight="1">
      <c r="B304" s="134"/>
      <c r="D304" s="135" t="s">
        <v>197</v>
      </c>
      <c r="E304" s="136"/>
      <c r="F304" s="137" t="s">
        <v>459</v>
      </c>
      <c r="H304" s="138">
        <v>73</v>
      </c>
      <c r="L304" s="134"/>
      <c r="M304" s="139"/>
      <c r="T304" s="140"/>
      <c r="AT304" s="136" t="s">
        <v>197</v>
      </c>
      <c r="AU304" s="136" t="s">
        <v>81</v>
      </c>
      <c r="AV304" s="136" t="s">
        <v>81</v>
      </c>
      <c r="AW304" s="136" t="s">
        <v>93</v>
      </c>
      <c r="AX304" s="136" t="s">
        <v>73</v>
      </c>
      <c r="AY304" s="136" t="s">
        <v>119</v>
      </c>
    </row>
    <row r="305" spans="2:51" s="6" customFormat="1" ht="15.75" customHeight="1">
      <c r="B305" s="141"/>
      <c r="D305" s="135" t="s">
        <v>197</v>
      </c>
      <c r="E305" s="142"/>
      <c r="F305" s="143" t="s">
        <v>360</v>
      </c>
      <c r="H305" s="142"/>
      <c r="L305" s="141"/>
      <c r="M305" s="144"/>
      <c r="T305" s="145"/>
      <c r="AT305" s="142" t="s">
        <v>197</v>
      </c>
      <c r="AU305" s="142" t="s">
        <v>81</v>
      </c>
      <c r="AV305" s="142" t="s">
        <v>21</v>
      </c>
      <c r="AW305" s="142" t="s">
        <v>93</v>
      </c>
      <c r="AX305" s="142" t="s">
        <v>73</v>
      </c>
      <c r="AY305" s="142" t="s">
        <v>119</v>
      </c>
    </row>
    <row r="306" spans="2:51" s="6" customFormat="1" ht="15.75" customHeight="1">
      <c r="B306" s="141"/>
      <c r="D306" s="135" t="s">
        <v>197</v>
      </c>
      <c r="E306" s="142"/>
      <c r="F306" s="143" t="s">
        <v>460</v>
      </c>
      <c r="H306" s="142"/>
      <c r="L306" s="141"/>
      <c r="M306" s="144"/>
      <c r="T306" s="145"/>
      <c r="AT306" s="142" t="s">
        <v>197</v>
      </c>
      <c r="AU306" s="142" t="s">
        <v>81</v>
      </c>
      <c r="AV306" s="142" t="s">
        <v>21</v>
      </c>
      <c r="AW306" s="142" t="s">
        <v>93</v>
      </c>
      <c r="AX306" s="142" t="s">
        <v>73</v>
      </c>
      <c r="AY306" s="142" t="s">
        <v>119</v>
      </c>
    </row>
    <row r="307" spans="2:51" s="6" customFormat="1" ht="15.75" customHeight="1">
      <c r="B307" s="134"/>
      <c r="D307" s="135" t="s">
        <v>197</v>
      </c>
      <c r="E307" s="136"/>
      <c r="F307" s="137" t="s">
        <v>461</v>
      </c>
      <c r="H307" s="138">
        <v>72</v>
      </c>
      <c r="L307" s="134"/>
      <c r="M307" s="139"/>
      <c r="T307" s="140"/>
      <c r="AT307" s="136" t="s">
        <v>197</v>
      </c>
      <c r="AU307" s="136" t="s">
        <v>81</v>
      </c>
      <c r="AV307" s="136" t="s">
        <v>81</v>
      </c>
      <c r="AW307" s="136" t="s">
        <v>93</v>
      </c>
      <c r="AX307" s="136" t="s">
        <v>73</v>
      </c>
      <c r="AY307" s="136" t="s">
        <v>119</v>
      </c>
    </row>
    <row r="308" spans="2:51" s="6" customFormat="1" ht="15.75" customHeight="1">
      <c r="B308" s="141"/>
      <c r="D308" s="135" t="s">
        <v>197</v>
      </c>
      <c r="E308" s="142"/>
      <c r="F308" s="143" t="s">
        <v>362</v>
      </c>
      <c r="H308" s="142"/>
      <c r="L308" s="141"/>
      <c r="M308" s="144"/>
      <c r="T308" s="145"/>
      <c r="AT308" s="142" t="s">
        <v>197</v>
      </c>
      <c r="AU308" s="142" t="s">
        <v>81</v>
      </c>
      <c r="AV308" s="142" t="s">
        <v>21</v>
      </c>
      <c r="AW308" s="142" t="s">
        <v>93</v>
      </c>
      <c r="AX308" s="142" t="s">
        <v>73</v>
      </c>
      <c r="AY308" s="142" t="s">
        <v>119</v>
      </c>
    </row>
    <row r="309" spans="2:51" s="6" customFormat="1" ht="15.75" customHeight="1">
      <c r="B309" s="141"/>
      <c r="D309" s="135" t="s">
        <v>197</v>
      </c>
      <c r="E309" s="142"/>
      <c r="F309" s="143" t="s">
        <v>460</v>
      </c>
      <c r="H309" s="142"/>
      <c r="L309" s="141"/>
      <c r="M309" s="144"/>
      <c r="T309" s="145"/>
      <c r="AT309" s="142" t="s">
        <v>197</v>
      </c>
      <c r="AU309" s="142" t="s">
        <v>81</v>
      </c>
      <c r="AV309" s="142" t="s">
        <v>21</v>
      </c>
      <c r="AW309" s="142" t="s">
        <v>93</v>
      </c>
      <c r="AX309" s="142" t="s">
        <v>73</v>
      </c>
      <c r="AY309" s="142" t="s">
        <v>119</v>
      </c>
    </row>
    <row r="310" spans="2:51" s="6" customFormat="1" ht="15.75" customHeight="1">
      <c r="B310" s="134"/>
      <c r="D310" s="135" t="s">
        <v>197</v>
      </c>
      <c r="E310" s="136"/>
      <c r="F310" s="137" t="s">
        <v>459</v>
      </c>
      <c r="H310" s="138">
        <v>73</v>
      </c>
      <c r="L310" s="134"/>
      <c r="M310" s="139"/>
      <c r="T310" s="140"/>
      <c r="AT310" s="136" t="s">
        <v>197</v>
      </c>
      <c r="AU310" s="136" t="s">
        <v>81</v>
      </c>
      <c r="AV310" s="136" t="s">
        <v>81</v>
      </c>
      <c r="AW310" s="136" t="s">
        <v>93</v>
      </c>
      <c r="AX310" s="136" t="s">
        <v>73</v>
      </c>
      <c r="AY310" s="136" t="s">
        <v>119</v>
      </c>
    </row>
    <row r="311" spans="2:51" s="6" customFormat="1" ht="15.75" customHeight="1">
      <c r="B311" s="141"/>
      <c r="D311" s="135" t="s">
        <v>197</v>
      </c>
      <c r="E311" s="142"/>
      <c r="F311" s="143" t="s">
        <v>397</v>
      </c>
      <c r="H311" s="142"/>
      <c r="L311" s="141"/>
      <c r="M311" s="144"/>
      <c r="T311" s="145"/>
      <c r="AT311" s="142" t="s">
        <v>197</v>
      </c>
      <c r="AU311" s="142" t="s">
        <v>81</v>
      </c>
      <c r="AV311" s="142" t="s">
        <v>21</v>
      </c>
      <c r="AW311" s="142" t="s">
        <v>93</v>
      </c>
      <c r="AX311" s="142" t="s">
        <v>73</v>
      </c>
      <c r="AY311" s="142" t="s">
        <v>119</v>
      </c>
    </row>
    <row r="312" spans="2:51" s="6" customFormat="1" ht="15.75" customHeight="1">
      <c r="B312" s="141"/>
      <c r="D312" s="135" t="s">
        <v>197</v>
      </c>
      <c r="E312" s="142"/>
      <c r="F312" s="143" t="s">
        <v>462</v>
      </c>
      <c r="H312" s="142"/>
      <c r="L312" s="141"/>
      <c r="M312" s="144"/>
      <c r="T312" s="145"/>
      <c r="AT312" s="142" t="s">
        <v>197</v>
      </c>
      <c r="AU312" s="142" t="s">
        <v>81</v>
      </c>
      <c r="AV312" s="142" t="s">
        <v>21</v>
      </c>
      <c r="AW312" s="142" t="s">
        <v>93</v>
      </c>
      <c r="AX312" s="142" t="s">
        <v>73</v>
      </c>
      <c r="AY312" s="142" t="s">
        <v>119</v>
      </c>
    </row>
    <row r="313" spans="2:51" s="6" customFormat="1" ht="15.75" customHeight="1">
      <c r="B313" s="134"/>
      <c r="D313" s="135" t="s">
        <v>197</v>
      </c>
      <c r="E313" s="136"/>
      <c r="F313" s="137" t="s">
        <v>463</v>
      </c>
      <c r="H313" s="138">
        <v>92</v>
      </c>
      <c r="L313" s="134"/>
      <c r="M313" s="139"/>
      <c r="T313" s="140"/>
      <c r="AT313" s="136" t="s">
        <v>197</v>
      </c>
      <c r="AU313" s="136" t="s">
        <v>81</v>
      </c>
      <c r="AV313" s="136" t="s">
        <v>81</v>
      </c>
      <c r="AW313" s="136" t="s">
        <v>93</v>
      </c>
      <c r="AX313" s="136" t="s">
        <v>73</v>
      </c>
      <c r="AY313" s="136" t="s">
        <v>119</v>
      </c>
    </row>
    <row r="314" spans="2:51" s="6" customFormat="1" ht="15.75" customHeight="1">
      <c r="B314" s="162"/>
      <c r="D314" s="135" t="s">
        <v>197</v>
      </c>
      <c r="E314" s="163"/>
      <c r="F314" s="164" t="s">
        <v>364</v>
      </c>
      <c r="H314" s="165">
        <v>394</v>
      </c>
      <c r="L314" s="162"/>
      <c r="M314" s="166"/>
      <c r="T314" s="167"/>
      <c r="AT314" s="163" t="s">
        <v>197</v>
      </c>
      <c r="AU314" s="163" t="s">
        <v>81</v>
      </c>
      <c r="AV314" s="163" t="s">
        <v>137</v>
      </c>
      <c r="AW314" s="163" t="s">
        <v>93</v>
      </c>
      <c r="AX314" s="163" t="s">
        <v>73</v>
      </c>
      <c r="AY314" s="163" t="s">
        <v>119</v>
      </c>
    </row>
    <row r="315" spans="2:51" s="6" customFormat="1" ht="15.75" customHeight="1">
      <c r="B315" s="146"/>
      <c r="D315" s="135" t="s">
        <v>197</v>
      </c>
      <c r="E315" s="147"/>
      <c r="F315" s="148" t="s">
        <v>211</v>
      </c>
      <c r="H315" s="149">
        <v>394</v>
      </c>
      <c r="L315" s="146"/>
      <c r="M315" s="150"/>
      <c r="T315" s="151"/>
      <c r="AT315" s="147" t="s">
        <v>197</v>
      </c>
      <c r="AU315" s="147" t="s">
        <v>81</v>
      </c>
      <c r="AV315" s="147" t="s">
        <v>186</v>
      </c>
      <c r="AW315" s="147" t="s">
        <v>93</v>
      </c>
      <c r="AX315" s="147" t="s">
        <v>21</v>
      </c>
      <c r="AY315" s="147" t="s">
        <v>119</v>
      </c>
    </row>
    <row r="316" spans="2:65" s="6" customFormat="1" ht="15.75" customHeight="1">
      <c r="B316" s="22"/>
      <c r="C316" s="152" t="s">
        <v>464</v>
      </c>
      <c r="D316" s="152" t="s">
        <v>233</v>
      </c>
      <c r="E316" s="153" t="s">
        <v>465</v>
      </c>
      <c r="F316" s="154" t="s">
        <v>466</v>
      </c>
      <c r="G316" s="155" t="s">
        <v>467</v>
      </c>
      <c r="H316" s="156">
        <v>2.146</v>
      </c>
      <c r="I316" s="157"/>
      <c r="J316" s="158">
        <f>ROUND($I$316*$H$316,2)</f>
        <v>0</v>
      </c>
      <c r="K316" s="154" t="s">
        <v>125</v>
      </c>
      <c r="L316" s="159"/>
      <c r="M316" s="160"/>
      <c r="N316" s="161" t="s">
        <v>44</v>
      </c>
      <c r="P316" s="126">
        <f>$O$316*$H$316</f>
        <v>0</v>
      </c>
      <c r="Q316" s="126">
        <v>0.173</v>
      </c>
      <c r="R316" s="126">
        <f>$Q$316*$H$316</f>
        <v>0.371258</v>
      </c>
      <c r="S316" s="126">
        <v>0</v>
      </c>
      <c r="T316" s="127">
        <f>$S$316*$H$316</f>
        <v>0</v>
      </c>
      <c r="AR316" s="76" t="s">
        <v>315</v>
      </c>
      <c r="AT316" s="76" t="s">
        <v>233</v>
      </c>
      <c r="AU316" s="76" t="s">
        <v>81</v>
      </c>
      <c r="AY316" s="6" t="s">
        <v>119</v>
      </c>
      <c r="BE316" s="128">
        <f>IF($N$316="základní",$J$316,0)</f>
        <v>0</v>
      </c>
      <c r="BF316" s="128">
        <f>IF($N$316="snížená",$J$316,0)</f>
        <v>0</v>
      </c>
      <c r="BG316" s="128">
        <f>IF($N$316="zákl. přenesená",$J$316,0)</f>
        <v>0</v>
      </c>
      <c r="BH316" s="128">
        <f>IF($N$316="sníž. přenesená",$J$316,0)</f>
        <v>0</v>
      </c>
      <c r="BI316" s="128">
        <f>IF($N$316="nulová",$J$316,0)</f>
        <v>0</v>
      </c>
      <c r="BJ316" s="76" t="s">
        <v>21</v>
      </c>
      <c r="BK316" s="128">
        <f>ROUND($I$316*$H$316,2)</f>
        <v>0</v>
      </c>
      <c r="BL316" s="76" t="s">
        <v>274</v>
      </c>
      <c r="BM316" s="76" t="s">
        <v>468</v>
      </c>
    </row>
    <row r="317" spans="2:47" s="6" customFormat="1" ht="16.5" customHeight="1">
      <c r="B317" s="22"/>
      <c r="D317" s="129" t="s">
        <v>128</v>
      </c>
      <c r="F317" s="130" t="s">
        <v>469</v>
      </c>
      <c r="L317" s="22"/>
      <c r="M317" s="48"/>
      <c r="T317" s="49"/>
      <c r="AT317" s="6" t="s">
        <v>128</v>
      </c>
      <c r="AU317" s="6" t="s">
        <v>81</v>
      </c>
    </row>
    <row r="318" spans="2:51" s="6" customFormat="1" ht="15.75" customHeight="1">
      <c r="B318" s="134"/>
      <c r="D318" s="135" t="s">
        <v>197</v>
      </c>
      <c r="E318" s="136"/>
      <c r="F318" s="137" t="s">
        <v>470</v>
      </c>
      <c r="H318" s="138">
        <v>1.655</v>
      </c>
      <c r="L318" s="134"/>
      <c r="M318" s="139"/>
      <c r="T318" s="140"/>
      <c r="AT318" s="136" t="s">
        <v>197</v>
      </c>
      <c r="AU318" s="136" t="s">
        <v>81</v>
      </c>
      <c r="AV318" s="136" t="s">
        <v>81</v>
      </c>
      <c r="AW318" s="136" t="s">
        <v>93</v>
      </c>
      <c r="AX318" s="136" t="s">
        <v>73</v>
      </c>
      <c r="AY318" s="136" t="s">
        <v>119</v>
      </c>
    </row>
    <row r="319" spans="2:51" s="6" customFormat="1" ht="15.75" customHeight="1">
      <c r="B319" s="134"/>
      <c r="D319" s="135" t="s">
        <v>197</v>
      </c>
      <c r="E319" s="136"/>
      <c r="F319" s="137" t="s">
        <v>471</v>
      </c>
      <c r="H319" s="138">
        <v>0.491</v>
      </c>
      <c r="L319" s="134"/>
      <c r="M319" s="139"/>
      <c r="T319" s="140"/>
      <c r="AT319" s="136" t="s">
        <v>197</v>
      </c>
      <c r="AU319" s="136" t="s">
        <v>81</v>
      </c>
      <c r="AV319" s="136" t="s">
        <v>81</v>
      </c>
      <c r="AW319" s="136" t="s">
        <v>93</v>
      </c>
      <c r="AX319" s="136" t="s">
        <v>73</v>
      </c>
      <c r="AY319" s="136" t="s">
        <v>119</v>
      </c>
    </row>
    <row r="320" spans="2:51" s="6" customFormat="1" ht="15.75" customHeight="1">
      <c r="B320" s="146"/>
      <c r="D320" s="135" t="s">
        <v>197</v>
      </c>
      <c r="E320" s="147"/>
      <c r="F320" s="148" t="s">
        <v>211</v>
      </c>
      <c r="H320" s="149">
        <v>2.146</v>
      </c>
      <c r="L320" s="146"/>
      <c r="M320" s="150"/>
      <c r="T320" s="151"/>
      <c r="AT320" s="147" t="s">
        <v>197</v>
      </c>
      <c r="AU320" s="147" t="s">
        <v>81</v>
      </c>
      <c r="AV320" s="147" t="s">
        <v>186</v>
      </c>
      <c r="AW320" s="147" t="s">
        <v>93</v>
      </c>
      <c r="AX320" s="147" t="s">
        <v>21</v>
      </c>
      <c r="AY320" s="147" t="s">
        <v>119</v>
      </c>
    </row>
    <row r="321" spans="2:65" s="6" customFormat="1" ht="15.75" customHeight="1">
      <c r="B321" s="22"/>
      <c r="C321" s="152" t="s">
        <v>472</v>
      </c>
      <c r="D321" s="152" t="s">
        <v>233</v>
      </c>
      <c r="E321" s="153" t="s">
        <v>473</v>
      </c>
      <c r="F321" s="154" t="s">
        <v>474</v>
      </c>
      <c r="G321" s="155" t="s">
        <v>253</v>
      </c>
      <c r="H321" s="156">
        <v>93.84</v>
      </c>
      <c r="I321" s="157"/>
      <c r="J321" s="158">
        <f>ROUND($I$321*$H$321,2)</f>
        <v>0</v>
      </c>
      <c r="K321" s="154" t="s">
        <v>125</v>
      </c>
      <c r="L321" s="159"/>
      <c r="M321" s="160"/>
      <c r="N321" s="161" t="s">
        <v>44</v>
      </c>
      <c r="P321" s="126">
        <f>$O$321*$H$321</f>
        <v>0</v>
      </c>
      <c r="Q321" s="126">
        <v>0.0068</v>
      </c>
      <c r="R321" s="126">
        <f>$Q$321*$H$321</f>
        <v>0.638112</v>
      </c>
      <c r="S321" s="126">
        <v>0</v>
      </c>
      <c r="T321" s="127">
        <f>$S$321*$H$321</f>
        <v>0</v>
      </c>
      <c r="AR321" s="76" t="s">
        <v>315</v>
      </c>
      <c r="AT321" s="76" t="s">
        <v>233</v>
      </c>
      <c r="AU321" s="76" t="s">
        <v>81</v>
      </c>
      <c r="AY321" s="6" t="s">
        <v>119</v>
      </c>
      <c r="BE321" s="128">
        <f>IF($N$321="základní",$J$321,0)</f>
        <v>0</v>
      </c>
      <c r="BF321" s="128">
        <f>IF($N$321="snížená",$J$321,0)</f>
        <v>0</v>
      </c>
      <c r="BG321" s="128">
        <f>IF($N$321="zákl. přenesená",$J$321,0)</f>
        <v>0</v>
      </c>
      <c r="BH321" s="128">
        <f>IF($N$321="sníž. přenesená",$J$321,0)</f>
        <v>0</v>
      </c>
      <c r="BI321" s="128">
        <f>IF($N$321="nulová",$J$321,0)</f>
        <v>0</v>
      </c>
      <c r="BJ321" s="76" t="s">
        <v>21</v>
      </c>
      <c r="BK321" s="128">
        <f>ROUND($I$321*$H$321,2)</f>
        <v>0</v>
      </c>
      <c r="BL321" s="76" t="s">
        <v>274</v>
      </c>
      <c r="BM321" s="76" t="s">
        <v>475</v>
      </c>
    </row>
    <row r="322" spans="2:47" s="6" customFormat="1" ht="27" customHeight="1">
      <c r="B322" s="22"/>
      <c r="D322" s="129" t="s">
        <v>128</v>
      </c>
      <c r="F322" s="130" t="s">
        <v>476</v>
      </c>
      <c r="L322" s="22"/>
      <c r="M322" s="48"/>
      <c r="T322" s="49"/>
      <c r="AT322" s="6" t="s">
        <v>128</v>
      </c>
      <c r="AU322" s="6" t="s">
        <v>81</v>
      </c>
    </row>
    <row r="323" spans="2:51" s="6" customFormat="1" ht="15.75" customHeight="1">
      <c r="B323" s="141"/>
      <c r="D323" s="135" t="s">
        <v>197</v>
      </c>
      <c r="E323" s="142"/>
      <c r="F323" s="143" t="s">
        <v>397</v>
      </c>
      <c r="H323" s="142"/>
      <c r="L323" s="141"/>
      <c r="M323" s="144"/>
      <c r="T323" s="145"/>
      <c r="AT323" s="142" t="s">
        <v>197</v>
      </c>
      <c r="AU323" s="142" t="s">
        <v>81</v>
      </c>
      <c r="AV323" s="142" t="s">
        <v>21</v>
      </c>
      <c r="AW323" s="142" t="s">
        <v>93</v>
      </c>
      <c r="AX323" s="142" t="s">
        <v>73</v>
      </c>
      <c r="AY323" s="142" t="s">
        <v>119</v>
      </c>
    </row>
    <row r="324" spans="2:51" s="6" customFormat="1" ht="15.75" customHeight="1">
      <c r="B324" s="141"/>
      <c r="D324" s="135" t="s">
        <v>197</v>
      </c>
      <c r="E324" s="142"/>
      <c r="F324" s="143" t="s">
        <v>462</v>
      </c>
      <c r="H324" s="142"/>
      <c r="L324" s="141"/>
      <c r="M324" s="144"/>
      <c r="T324" s="145"/>
      <c r="AT324" s="142" t="s">
        <v>197</v>
      </c>
      <c r="AU324" s="142" t="s">
        <v>81</v>
      </c>
      <c r="AV324" s="142" t="s">
        <v>21</v>
      </c>
      <c r="AW324" s="142" t="s">
        <v>93</v>
      </c>
      <c r="AX324" s="142" t="s">
        <v>73</v>
      </c>
      <c r="AY324" s="142" t="s">
        <v>119</v>
      </c>
    </row>
    <row r="325" spans="2:51" s="6" customFormat="1" ht="15.75" customHeight="1">
      <c r="B325" s="134"/>
      <c r="D325" s="135" t="s">
        <v>197</v>
      </c>
      <c r="E325" s="136"/>
      <c r="F325" s="137" t="s">
        <v>463</v>
      </c>
      <c r="H325" s="138">
        <v>92</v>
      </c>
      <c r="L325" s="134"/>
      <c r="M325" s="139"/>
      <c r="T325" s="140"/>
      <c r="AT325" s="136" t="s">
        <v>197</v>
      </c>
      <c r="AU325" s="136" t="s">
        <v>81</v>
      </c>
      <c r="AV325" s="136" t="s">
        <v>81</v>
      </c>
      <c r="AW325" s="136" t="s">
        <v>93</v>
      </c>
      <c r="AX325" s="136" t="s">
        <v>73</v>
      </c>
      <c r="AY325" s="136" t="s">
        <v>119</v>
      </c>
    </row>
    <row r="326" spans="2:51" s="6" customFormat="1" ht="15.75" customHeight="1">
      <c r="B326" s="146"/>
      <c r="D326" s="135" t="s">
        <v>197</v>
      </c>
      <c r="E326" s="147"/>
      <c r="F326" s="148" t="s">
        <v>211</v>
      </c>
      <c r="H326" s="149">
        <v>92</v>
      </c>
      <c r="L326" s="146"/>
      <c r="M326" s="150"/>
      <c r="T326" s="151"/>
      <c r="AT326" s="147" t="s">
        <v>197</v>
      </c>
      <c r="AU326" s="147" t="s">
        <v>81</v>
      </c>
      <c r="AV326" s="147" t="s">
        <v>186</v>
      </c>
      <c r="AW326" s="147" t="s">
        <v>93</v>
      </c>
      <c r="AX326" s="147" t="s">
        <v>21</v>
      </c>
      <c r="AY326" s="147" t="s">
        <v>119</v>
      </c>
    </row>
    <row r="327" spans="2:51" s="6" customFormat="1" ht="15.75" customHeight="1">
      <c r="B327" s="134"/>
      <c r="D327" s="135" t="s">
        <v>197</v>
      </c>
      <c r="F327" s="137" t="s">
        <v>477</v>
      </c>
      <c r="H327" s="138">
        <v>93.84</v>
      </c>
      <c r="L327" s="134"/>
      <c r="M327" s="139"/>
      <c r="T327" s="140"/>
      <c r="AT327" s="136" t="s">
        <v>197</v>
      </c>
      <c r="AU327" s="136" t="s">
        <v>81</v>
      </c>
      <c r="AV327" s="136" t="s">
        <v>81</v>
      </c>
      <c r="AW327" s="136" t="s">
        <v>73</v>
      </c>
      <c r="AX327" s="136" t="s">
        <v>21</v>
      </c>
      <c r="AY327" s="136" t="s">
        <v>119</v>
      </c>
    </row>
    <row r="328" spans="2:65" s="6" customFormat="1" ht="15.75" customHeight="1">
      <c r="B328" s="22"/>
      <c r="C328" s="152" t="s">
        <v>286</v>
      </c>
      <c r="D328" s="152" t="s">
        <v>233</v>
      </c>
      <c r="E328" s="153" t="s">
        <v>478</v>
      </c>
      <c r="F328" s="154" t="s">
        <v>479</v>
      </c>
      <c r="G328" s="155" t="s">
        <v>253</v>
      </c>
      <c r="H328" s="156">
        <v>308.04</v>
      </c>
      <c r="I328" s="157"/>
      <c r="J328" s="158">
        <f>ROUND($I$328*$H$328,2)</f>
        <v>0</v>
      </c>
      <c r="K328" s="154" t="s">
        <v>125</v>
      </c>
      <c r="L328" s="159"/>
      <c r="M328" s="160"/>
      <c r="N328" s="161" t="s">
        <v>44</v>
      </c>
      <c r="P328" s="126">
        <f>$O$328*$H$328</f>
        <v>0</v>
      </c>
      <c r="Q328" s="126">
        <v>0.0108</v>
      </c>
      <c r="R328" s="126">
        <f>$Q$328*$H$328</f>
        <v>3.3268320000000005</v>
      </c>
      <c r="S328" s="126">
        <v>0</v>
      </c>
      <c r="T328" s="127">
        <f>$S$328*$H$328</f>
        <v>0</v>
      </c>
      <c r="AR328" s="76" t="s">
        <v>315</v>
      </c>
      <c r="AT328" s="76" t="s">
        <v>233</v>
      </c>
      <c r="AU328" s="76" t="s">
        <v>81</v>
      </c>
      <c r="AY328" s="6" t="s">
        <v>119</v>
      </c>
      <c r="BE328" s="128">
        <f>IF($N$328="základní",$J$328,0)</f>
        <v>0</v>
      </c>
      <c r="BF328" s="128">
        <f>IF($N$328="snížená",$J$328,0)</f>
        <v>0</v>
      </c>
      <c r="BG328" s="128">
        <f>IF($N$328="zákl. přenesená",$J$328,0)</f>
        <v>0</v>
      </c>
      <c r="BH328" s="128">
        <f>IF($N$328="sníž. přenesená",$J$328,0)</f>
        <v>0</v>
      </c>
      <c r="BI328" s="128">
        <f>IF($N$328="nulová",$J$328,0)</f>
        <v>0</v>
      </c>
      <c r="BJ328" s="76" t="s">
        <v>21</v>
      </c>
      <c r="BK328" s="128">
        <f>ROUND($I$328*$H$328,2)</f>
        <v>0</v>
      </c>
      <c r="BL328" s="76" t="s">
        <v>274</v>
      </c>
      <c r="BM328" s="76" t="s">
        <v>480</v>
      </c>
    </row>
    <row r="329" spans="2:47" s="6" customFormat="1" ht="27" customHeight="1">
      <c r="B329" s="22"/>
      <c r="D329" s="129" t="s">
        <v>128</v>
      </c>
      <c r="F329" s="130" t="s">
        <v>481</v>
      </c>
      <c r="L329" s="22"/>
      <c r="M329" s="48"/>
      <c r="T329" s="49"/>
      <c r="AT329" s="6" t="s">
        <v>128</v>
      </c>
      <c r="AU329" s="6" t="s">
        <v>81</v>
      </c>
    </row>
    <row r="330" spans="2:51" s="6" customFormat="1" ht="15.75" customHeight="1">
      <c r="B330" s="141"/>
      <c r="D330" s="135" t="s">
        <v>197</v>
      </c>
      <c r="E330" s="142"/>
      <c r="F330" s="143" t="s">
        <v>455</v>
      </c>
      <c r="H330" s="142"/>
      <c r="L330" s="141"/>
      <c r="M330" s="144"/>
      <c r="T330" s="145"/>
      <c r="AT330" s="142" t="s">
        <v>197</v>
      </c>
      <c r="AU330" s="142" t="s">
        <v>81</v>
      </c>
      <c r="AV330" s="142" t="s">
        <v>21</v>
      </c>
      <c r="AW330" s="142" t="s">
        <v>93</v>
      </c>
      <c r="AX330" s="142" t="s">
        <v>73</v>
      </c>
      <c r="AY330" s="142" t="s">
        <v>119</v>
      </c>
    </row>
    <row r="331" spans="2:51" s="6" customFormat="1" ht="15.75" customHeight="1">
      <c r="B331" s="141"/>
      <c r="D331" s="135" t="s">
        <v>197</v>
      </c>
      <c r="E331" s="142"/>
      <c r="F331" s="143" t="s">
        <v>356</v>
      </c>
      <c r="H331" s="142"/>
      <c r="L331" s="141"/>
      <c r="M331" s="144"/>
      <c r="T331" s="145"/>
      <c r="AT331" s="142" t="s">
        <v>197</v>
      </c>
      <c r="AU331" s="142" t="s">
        <v>81</v>
      </c>
      <c r="AV331" s="142" t="s">
        <v>21</v>
      </c>
      <c r="AW331" s="142" t="s">
        <v>93</v>
      </c>
      <c r="AX331" s="142" t="s">
        <v>73</v>
      </c>
      <c r="AY331" s="142" t="s">
        <v>119</v>
      </c>
    </row>
    <row r="332" spans="2:51" s="6" customFormat="1" ht="15.75" customHeight="1">
      <c r="B332" s="141"/>
      <c r="D332" s="135" t="s">
        <v>197</v>
      </c>
      <c r="E332" s="142"/>
      <c r="F332" s="143" t="s">
        <v>456</v>
      </c>
      <c r="H332" s="142"/>
      <c r="L332" s="141"/>
      <c r="M332" s="144"/>
      <c r="T332" s="145"/>
      <c r="AT332" s="142" t="s">
        <v>197</v>
      </c>
      <c r="AU332" s="142" t="s">
        <v>81</v>
      </c>
      <c r="AV332" s="142" t="s">
        <v>21</v>
      </c>
      <c r="AW332" s="142" t="s">
        <v>93</v>
      </c>
      <c r="AX332" s="142" t="s">
        <v>73</v>
      </c>
      <c r="AY332" s="142" t="s">
        <v>119</v>
      </c>
    </row>
    <row r="333" spans="2:51" s="6" customFormat="1" ht="15.75" customHeight="1">
      <c r="B333" s="134"/>
      <c r="D333" s="135" t="s">
        <v>197</v>
      </c>
      <c r="E333" s="136"/>
      <c r="F333" s="137" t="s">
        <v>457</v>
      </c>
      <c r="H333" s="138">
        <v>84</v>
      </c>
      <c r="L333" s="134"/>
      <c r="M333" s="139"/>
      <c r="T333" s="140"/>
      <c r="AT333" s="136" t="s">
        <v>197</v>
      </c>
      <c r="AU333" s="136" t="s">
        <v>81</v>
      </c>
      <c r="AV333" s="136" t="s">
        <v>81</v>
      </c>
      <c r="AW333" s="136" t="s">
        <v>93</v>
      </c>
      <c r="AX333" s="136" t="s">
        <v>73</v>
      </c>
      <c r="AY333" s="136" t="s">
        <v>119</v>
      </c>
    </row>
    <row r="334" spans="2:51" s="6" customFormat="1" ht="15.75" customHeight="1">
      <c r="B334" s="141"/>
      <c r="D334" s="135" t="s">
        <v>197</v>
      </c>
      <c r="E334" s="142"/>
      <c r="F334" s="143" t="s">
        <v>358</v>
      </c>
      <c r="H334" s="142"/>
      <c r="L334" s="141"/>
      <c r="M334" s="144"/>
      <c r="T334" s="145"/>
      <c r="AT334" s="142" t="s">
        <v>197</v>
      </c>
      <c r="AU334" s="142" t="s">
        <v>81</v>
      </c>
      <c r="AV334" s="142" t="s">
        <v>21</v>
      </c>
      <c r="AW334" s="142" t="s">
        <v>93</v>
      </c>
      <c r="AX334" s="142" t="s">
        <v>73</v>
      </c>
      <c r="AY334" s="142" t="s">
        <v>119</v>
      </c>
    </row>
    <row r="335" spans="2:51" s="6" customFormat="1" ht="15.75" customHeight="1">
      <c r="B335" s="141"/>
      <c r="D335" s="135" t="s">
        <v>197</v>
      </c>
      <c r="E335" s="142"/>
      <c r="F335" s="143" t="s">
        <v>458</v>
      </c>
      <c r="H335" s="142"/>
      <c r="L335" s="141"/>
      <c r="M335" s="144"/>
      <c r="T335" s="145"/>
      <c r="AT335" s="142" t="s">
        <v>197</v>
      </c>
      <c r="AU335" s="142" t="s">
        <v>81</v>
      </c>
      <c r="AV335" s="142" t="s">
        <v>21</v>
      </c>
      <c r="AW335" s="142" t="s">
        <v>93</v>
      </c>
      <c r="AX335" s="142" t="s">
        <v>73</v>
      </c>
      <c r="AY335" s="142" t="s">
        <v>119</v>
      </c>
    </row>
    <row r="336" spans="2:51" s="6" customFormat="1" ht="15.75" customHeight="1">
      <c r="B336" s="134"/>
      <c r="D336" s="135" t="s">
        <v>197</v>
      </c>
      <c r="E336" s="136"/>
      <c r="F336" s="137" t="s">
        <v>459</v>
      </c>
      <c r="H336" s="138">
        <v>73</v>
      </c>
      <c r="L336" s="134"/>
      <c r="M336" s="139"/>
      <c r="T336" s="140"/>
      <c r="AT336" s="136" t="s">
        <v>197</v>
      </c>
      <c r="AU336" s="136" t="s">
        <v>81</v>
      </c>
      <c r="AV336" s="136" t="s">
        <v>81</v>
      </c>
      <c r="AW336" s="136" t="s">
        <v>93</v>
      </c>
      <c r="AX336" s="136" t="s">
        <v>73</v>
      </c>
      <c r="AY336" s="136" t="s">
        <v>119</v>
      </c>
    </row>
    <row r="337" spans="2:51" s="6" customFormat="1" ht="15.75" customHeight="1">
      <c r="B337" s="141"/>
      <c r="D337" s="135" t="s">
        <v>197</v>
      </c>
      <c r="E337" s="142"/>
      <c r="F337" s="143" t="s">
        <v>360</v>
      </c>
      <c r="H337" s="142"/>
      <c r="L337" s="141"/>
      <c r="M337" s="144"/>
      <c r="T337" s="145"/>
      <c r="AT337" s="142" t="s">
        <v>197</v>
      </c>
      <c r="AU337" s="142" t="s">
        <v>81</v>
      </c>
      <c r="AV337" s="142" t="s">
        <v>21</v>
      </c>
      <c r="AW337" s="142" t="s">
        <v>93</v>
      </c>
      <c r="AX337" s="142" t="s">
        <v>73</v>
      </c>
      <c r="AY337" s="142" t="s">
        <v>119</v>
      </c>
    </row>
    <row r="338" spans="2:51" s="6" customFormat="1" ht="15.75" customHeight="1">
      <c r="B338" s="141"/>
      <c r="D338" s="135" t="s">
        <v>197</v>
      </c>
      <c r="E338" s="142"/>
      <c r="F338" s="143" t="s">
        <v>460</v>
      </c>
      <c r="H338" s="142"/>
      <c r="L338" s="141"/>
      <c r="M338" s="144"/>
      <c r="T338" s="145"/>
      <c r="AT338" s="142" t="s">
        <v>197</v>
      </c>
      <c r="AU338" s="142" t="s">
        <v>81</v>
      </c>
      <c r="AV338" s="142" t="s">
        <v>21</v>
      </c>
      <c r="AW338" s="142" t="s">
        <v>93</v>
      </c>
      <c r="AX338" s="142" t="s">
        <v>73</v>
      </c>
      <c r="AY338" s="142" t="s">
        <v>119</v>
      </c>
    </row>
    <row r="339" spans="2:51" s="6" customFormat="1" ht="15.75" customHeight="1">
      <c r="B339" s="134"/>
      <c r="D339" s="135" t="s">
        <v>197</v>
      </c>
      <c r="E339" s="136"/>
      <c r="F339" s="137" t="s">
        <v>461</v>
      </c>
      <c r="H339" s="138">
        <v>72</v>
      </c>
      <c r="L339" s="134"/>
      <c r="M339" s="139"/>
      <c r="T339" s="140"/>
      <c r="AT339" s="136" t="s">
        <v>197</v>
      </c>
      <c r="AU339" s="136" t="s">
        <v>81</v>
      </c>
      <c r="AV339" s="136" t="s">
        <v>81</v>
      </c>
      <c r="AW339" s="136" t="s">
        <v>93</v>
      </c>
      <c r="AX339" s="136" t="s">
        <v>73</v>
      </c>
      <c r="AY339" s="136" t="s">
        <v>119</v>
      </c>
    </row>
    <row r="340" spans="2:51" s="6" customFormat="1" ht="15.75" customHeight="1">
      <c r="B340" s="141"/>
      <c r="D340" s="135" t="s">
        <v>197</v>
      </c>
      <c r="E340" s="142"/>
      <c r="F340" s="143" t="s">
        <v>362</v>
      </c>
      <c r="H340" s="142"/>
      <c r="L340" s="141"/>
      <c r="M340" s="144"/>
      <c r="T340" s="145"/>
      <c r="AT340" s="142" t="s">
        <v>197</v>
      </c>
      <c r="AU340" s="142" t="s">
        <v>81</v>
      </c>
      <c r="AV340" s="142" t="s">
        <v>21</v>
      </c>
      <c r="AW340" s="142" t="s">
        <v>93</v>
      </c>
      <c r="AX340" s="142" t="s">
        <v>73</v>
      </c>
      <c r="AY340" s="142" t="s">
        <v>119</v>
      </c>
    </row>
    <row r="341" spans="2:51" s="6" customFormat="1" ht="15.75" customHeight="1">
      <c r="B341" s="141"/>
      <c r="D341" s="135" t="s">
        <v>197</v>
      </c>
      <c r="E341" s="142"/>
      <c r="F341" s="143" t="s">
        <v>460</v>
      </c>
      <c r="H341" s="142"/>
      <c r="L341" s="141"/>
      <c r="M341" s="144"/>
      <c r="T341" s="145"/>
      <c r="AT341" s="142" t="s">
        <v>197</v>
      </c>
      <c r="AU341" s="142" t="s">
        <v>81</v>
      </c>
      <c r="AV341" s="142" t="s">
        <v>21</v>
      </c>
      <c r="AW341" s="142" t="s">
        <v>93</v>
      </c>
      <c r="AX341" s="142" t="s">
        <v>73</v>
      </c>
      <c r="AY341" s="142" t="s">
        <v>119</v>
      </c>
    </row>
    <row r="342" spans="2:51" s="6" customFormat="1" ht="15.75" customHeight="1">
      <c r="B342" s="134"/>
      <c r="D342" s="135" t="s">
        <v>197</v>
      </c>
      <c r="E342" s="136"/>
      <c r="F342" s="137" t="s">
        <v>459</v>
      </c>
      <c r="H342" s="138">
        <v>73</v>
      </c>
      <c r="L342" s="134"/>
      <c r="M342" s="139"/>
      <c r="T342" s="140"/>
      <c r="AT342" s="136" t="s">
        <v>197</v>
      </c>
      <c r="AU342" s="136" t="s">
        <v>81</v>
      </c>
      <c r="AV342" s="136" t="s">
        <v>81</v>
      </c>
      <c r="AW342" s="136" t="s">
        <v>93</v>
      </c>
      <c r="AX342" s="136" t="s">
        <v>73</v>
      </c>
      <c r="AY342" s="136" t="s">
        <v>119</v>
      </c>
    </row>
    <row r="343" spans="2:51" s="6" customFormat="1" ht="15.75" customHeight="1">
      <c r="B343" s="146"/>
      <c r="D343" s="135" t="s">
        <v>197</v>
      </c>
      <c r="E343" s="147"/>
      <c r="F343" s="148" t="s">
        <v>211</v>
      </c>
      <c r="H343" s="149">
        <v>302</v>
      </c>
      <c r="L343" s="146"/>
      <c r="M343" s="150"/>
      <c r="T343" s="151"/>
      <c r="AT343" s="147" t="s">
        <v>197</v>
      </c>
      <c r="AU343" s="147" t="s">
        <v>81</v>
      </c>
      <c r="AV343" s="147" t="s">
        <v>186</v>
      </c>
      <c r="AW343" s="147" t="s">
        <v>93</v>
      </c>
      <c r="AX343" s="147" t="s">
        <v>21</v>
      </c>
      <c r="AY343" s="147" t="s">
        <v>119</v>
      </c>
    </row>
    <row r="344" spans="2:51" s="6" customFormat="1" ht="15.75" customHeight="1">
      <c r="B344" s="134"/>
      <c r="D344" s="135" t="s">
        <v>197</v>
      </c>
      <c r="F344" s="137" t="s">
        <v>482</v>
      </c>
      <c r="H344" s="138">
        <v>308.04</v>
      </c>
      <c r="L344" s="134"/>
      <c r="M344" s="139"/>
      <c r="T344" s="140"/>
      <c r="AT344" s="136" t="s">
        <v>197</v>
      </c>
      <c r="AU344" s="136" t="s">
        <v>81</v>
      </c>
      <c r="AV344" s="136" t="s">
        <v>81</v>
      </c>
      <c r="AW344" s="136" t="s">
        <v>73</v>
      </c>
      <c r="AX344" s="136" t="s">
        <v>21</v>
      </c>
      <c r="AY344" s="136" t="s">
        <v>119</v>
      </c>
    </row>
    <row r="345" spans="2:65" s="6" customFormat="1" ht="15.75" customHeight="1">
      <c r="B345" s="22"/>
      <c r="C345" s="152" t="s">
        <v>483</v>
      </c>
      <c r="D345" s="152" t="s">
        <v>233</v>
      </c>
      <c r="E345" s="153" t="s">
        <v>484</v>
      </c>
      <c r="F345" s="154" t="s">
        <v>485</v>
      </c>
      <c r="G345" s="155" t="s">
        <v>253</v>
      </c>
      <c r="H345" s="156">
        <v>2165.46</v>
      </c>
      <c r="I345" s="157"/>
      <c r="J345" s="158">
        <f>ROUND($I$345*$H$345,2)</f>
        <v>0</v>
      </c>
      <c r="K345" s="154"/>
      <c r="L345" s="159"/>
      <c r="M345" s="160"/>
      <c r="N345" s="161" t="s">
        <v>44</v>
      </c>
      <c r="P345" s="126">
        <f>$O$345*$H$345</f>
        <v>0</v>
      </c>
      <c r="Q345" s="126">
        <v>0</v>
      </c>
      <c r="R345" s="126">
        <f>$Q$345*$H$345</f>
        <v>0</v>
      </c>
      <c r="S345" s="126">
        <v>0</v>
      </c>
      <c r="T345" s="127">
        <f>$S$345*$H$345</f>
        <v>0</v>
      </c>
      <c r="AR345" s="76" t="s">
        <v>315</v>
      </c>
      <c r="AT345" s="76" t="s">
        <v>233</v>
      </c>
      <c r="AU345" s="76" t="s">
        <v>81</v>
      </c>
      <c r="AY345" s="6" t="s">
        <v>119</v>
      </c>
      <c r="BE345" s="128">
        <f>IF($N$345="základní",$J$345,0)</f>
        <v>0</v>
      </c>
      <c r="BF345" s="128">
        <f>IF($N$345="snížená",$J$345,0)</f>
        <v>0</v>
      </c>
      <c r="BG345" s="128">
        <f>IF($N$345="zákl. přenesená",$J$345,0)</f>
        <v>0</v>
      </c>
      <c r="BH345" s="128">
        <f>IF($N$345="sníž. přenesená",$J$345,0)</f>
        <v>0</v>
      </c>
      <c r="BI345" s="128">
        <f>IF($N$345="nulová",$J$345,0)</f>
        <v>0</v>
      </c>
      <c r="BJ345" s="76" t="s">
        <v>21</v>
      </c>
      <c r="BK345" s="128">
        <f>ROUND($I$345*$H$345,2)</f>
        <v>0</v>
      </c>
      <c r="BL345" s="76" t="s">
        <v>274</v>
      </c>
      <c r="BM345" s="76" t="s">
        <v>486</v>
      </c>
    </row>
    <row r="346" spans="2:47" s="6" customFormat="1" ht="16.5" customHeight="1">
      <c r="B346" s="22"/>
      <c r="D346" s="129" t="s">
        <v>128</v>
      </c>
      <c r="F346" s="130" t="s">
        <v>487</v>
      </c>
      <c r="L346" s="22"/>
      <c r="M346" s="48"/>
      <c r="T346" s="49"/>
      <c r="AT346" s="6" t="s">
        <v>128</v>
      </c>
      <c r="AU346" s="6" t="s">
        <v>81</v>
      </c>
    </row>
    <row r="347" spans="2:51" s="6" customFormat="1" ht="15.75" customHeight="1">
      <c r="B347" s="134"/>
      <c r="D347" s="135" t="s">
        <v>197</v>
      </c>
      <c r="E347" s="136"/>
      <c r="F347" s="137" t="s">
        <v>488</v>
      </c>
      <c r="H347" s="138">
        <v>1688.1</v>
      </c>
      <c r="L347" s="134"/>
      <c r="M347" s="139"/>
      <c r="T347" s="140"/>
      <c r="AT347" s="136" t="s">
        <v>197</v>
      </c>
      <c r="AU347" s="136" t="s">
        <v>81</v>
      </c>
      <c r="AV347" s="136" t="s">
        <v>81</v>
      </c>
      <c r="AW347" s="136" t="s">
        <v>93</v>
      </c>
      <c r="AX347" s="136" t="s">
        <v>73</v>
      </c>
      <c r="AY347" s="136" t="s">
        <v>119</v>
      </c>
    </row>
    <row r="348" spans="2:51" s="6" customFormat="1" ht="15.75" customHeight="1">
      <c r="B348" s="134"/>
      <c r="D348" s="135" t="s">
        <v>197</v>
      </c>
      <c r="E348" s="136"/>
      <c r="F348" s="137" t="s">
        <v>489</v>
      </c>
      <c r="H348" s="138">
        <v>477.36</v>
      </c>
      <c r="L348" s="134"/>
      <c r="M348" s="139"/>
      <c r="T348" s="140"/>
      <c r="AT348" s="136" t="s">
        <v>197</v>
      </c>
      <c r="AU348" s="136" t="s">
        <v>81</v>
      </c>
      <c r="AV348" s="136" t="s">
        <v>81</v>
      </c>
      <c r="AW348" s="136" t="s">
        <v>93</v>
      </c>
      <c r="AX348" s="136" t="s">
        <v>73</v>
      </c>
      <c r="AY348" s="136" t="s">
        <v>119</v>
      </c>
    </row>
    <row r="349" spans="2:51" s="6" customFormat="1" ht="15.75" customHeight="1">
      <c r="B349" s="146"/>
      <c r="D349" s="135" t="s">
        <v>197</v>
      </c>
      <c r="E349" s="147"/>
      <c r="F349" s="148" t="s">
        <v>211</v>
      </c>
      <c r="H349" s="149">
        <v>2165.46</v>
      </c>
      <c r="L349" s="146"/>
      <c r="M349" s="150"/>
      <c r="T349" s="151"/>
      <c r="AT349" s="147" t="s">
        <v>197</v>
      </c>
      <c r="AU349" s="147" t="s">
        <v>81</v>
      </c>
      <c r="AV349" s="147" t="s">
        <v>186</v>
      </c>
      <c r="AW349" s="147" t="s">
        <v>93</v>
      </c>
      <c r="AX349" s="147" t="s">
        <v>21</v>
      </c>
      <c r="AY349" s="147" t="s">
        <v>119</v>
      </c>
    </row>
    <row r="350" spans="2:65" s="6" customFormat="1" ht="15.75" customHeight="1">
      <c r="B350" s="22"/>
      <c r="C350" s="117" t="s">
        <v>490</v>
      </c>
      <c r="D350" s="117" t="s">
        <v>122</v>
      </c>
      <c r="E350" s="118" t="s">
        <v>491</v>
      </c>
      <c r="F350" s="119" t="s">
        <v>492</v>
      </c>
      <c r="G350" s="120" t="s">
        <v>253</v>
      </c>
      <c r="H350" s="121">
        <v>394</v>
      </c>
      <c r="I350" s="122"/>
      <c r="J350" s="123">
        <f>ROUND($I$350*$H$350,2)</f>
        <v>0</v>
      </c>
      <c r="K350" s="119"/>
      <c r="L350" s="22"/>
      <c r="M350" s="124"/>
      <c r="N350" s="125" t="s">
        <v>44</v>
      </c>
      <c r="P350" s="126">
        <f>$O$350*$H$350</f>
        <v>0</v>
      </c>
      <c r="Q350" s="126">
        <v>0</v>
      </c>
      <c r="R350" s="126">
        <f>$Q$350*$H$350</f>
        <v>0</v>
      </c>
      <c r="S350" s="126">
        <v>0</v>
      </c>
      <c r="T350" s="127">
        <f>$S$350*$H$350</f>
        <v>0</v>
      </c>
      <c r="AR350" s="76" t="s">
        <v>274</v>
      </c>
      <c r="AT350" s="76" t="s">
        <v>122</v>
      </c>
      <c r="AU350" s="76" t="s">
        <v>81</v>
      </c>
      <c r="AY350" s="6" t="s">
        <v>119</v>
      </c>
      <c r="BE350" s="128">
        <f>IF($N$350="základní",$J$350,0)</f>
        <v>0</v>
      </c>
      <c r="BF350" s="128">
        <f>IF($N$350="snížená",$J$350,0)</f>
        <v>0</v>
      </c>
      <c r="BG350" s="128">
        <f>IF($N$350="zákl. přenesená",$J$350,0)</f>
        <v>0</v>
      </c>
      <c r="BH350" s="128">
        <f>IF($N$350="sníž. přenesená",$J$350,0)</f>
        <v>0</v>
      </c>
      <c r="BI350" s="128">
        <f>IF($N$350="nulová",$J$350,0)</f>
        <v>0</v>
      </c>
      <c r="BJ350" s="76" t="s">
        <v>21</v>
      </c>
      <c r="BK350" s="128">
        <f>ROUND($I$350*$H$350,2)</f>
        <v>0</v>
      </c>
      <c r="BL350" s="76" t="s">
        <v>274</v>
      </c>
      <c r="BM350" s="76" t="s">
        <v>493</v>
      </c>
    </row>
    <row r="351" spans="2:47" s="6" customFormat="1" ht="16.5" customHeight="1">
      <c r="B351" s="22"/>
      <c r="D351" s="129" t="s">
        <v>128</v>
      </c>
      <c r="F351" s="130" t="s">
        <v>454</v>
      </c>
      <c r="L351" s="22"/>
      <c r="M351" s="48"/>
      <c r="T351" s="49"/>
      <c r="AT351" s="6" t="s">
        <v>128</v>
      </c>
      <c r="AU351" s="6" t="s">
        <v>81</v>
      </c>
    </row>
    <row r="352" spans="2:51" s="6" customFormat="1" ht="15.75" customHeight="1">
      <c r="B352" s="141"/>
      <c r="D352" s="135" t="s">
        <v>197</v>
      </c>
      <c r="E352" s="142"/>
      <c r="F352" s="143" t="s">
        <v>455</v>
      </c>
      <c r="H352" s="142"/>
      <c r="L352" s="141"/>
      <c r="M352" s="144"/>
      <c r="T352" s="145"/>
      <c r="AT352" s="142" t="s">
        <v>197</v>
      </c>
      <c r="AU352" s="142" t="s">
        <v>81</v>
      </c>
      <c r="AV352" s="142" t="s">
        <v>21</v>
      </c>
      <c r="AW352" s="142" t="s">
        <v>93</v>
      </c>
      <c r="AX352" s="142" t="s">
        <v>73</v>
      </c>
      <c r="AY352" s="142" t="s">
        <v>119</v>
      </c>
    </row>
    <row r="353" spans="2:51" s="6" customFormat="1" ht="15.75" customHeight="1">
      <c r="B353" s="141"/>
      <c r="D353" s="135" t="s">
        <v>197</v>
      </c>
      <c r="E353" s="142"/>
      <c r="F353" s="143" t="s">
        <v>356</v>
      </c>
      <c r="H353" s="142"/>
      <c r="L353" s="141"/>
      <c r="M353" s="144"/>
      <c r="T353" s="145"/>
      <c r="AT353" s="142" t="s">
        <v>197</v>
      </c>
      <c r="AU353" s="142" t="s">
        <v>81</v>
      </c>
      <c r="AV353" s="142" t="s">
        <v>21</v>
      </c>
      <c r="AW353" s="142" t="s">
        <v>93</v>
      </c>
      <c r="AX353" s="142" t="s">
        <v>73</v>
      </c>
      <c r="AY353" s="142" t="s">
        <v>119</v>
      </c>
    </row>
    <row r="354" spans="2:51" s="6" customFormat="1" ht="15.75" customHeight="1">
      <c r="B354" s="141"/>
      <c r="D354" s="135" t="s">
        <v>197</v>
      </c>
      <c r="E354" s="142"/>
      <c r="F354" s="143" t="s">
        <v>456</v>
      </c>
      <c r="H354" s="142"/>
      <c r="L354" s="141"/>
      <c r="M354" s="144"/>
      <c r="T354" s="145"/>
      <c r="AT354" s="142" t="s">
        <v>197</v>
      </c>
      <c r="AU354" s="142" t="s">
        <v>81</v>
      </c>
      <c r="AV354" s="142" t="s">
        <v>21</v>
      </c>
      <c r="AW354" s="142" t="s">
        <v>93</v>
      </c>
      <c r="AX354" s="142" t="s">
        <v>73</v>
      </c>
      <c r="AY354" s="142" t="s">
        <v>119</v>
      </c>
    </row>
    <row r="355" spans="2:51" s="6" customFormat="1" ht="15.75" customHeight="1">
      <c r="B355" s="134"/>
      <c r="D355" s="135" t="s">
        <v>197</v>
      </c>
      <c r="E355" s="136"/>
      <c r="F355" s="137" t="s">
        <v>457</v>
      </c>
      <c r="H355" s="138">
        <v>84</v>
      </c>
      <c r="L355" s="134"/>
      <c r="M355" s="139"/>
      <c r="T355" s="140"/>
      <c r="AT355" s="136" t="s">
        <v>197</v>
      </c>
      <c r="AU355" s="136" t="s">
        <v>81</v>
      </c>
      <c r="AV355" s="136" t="s">
        <v>81</v>
      </c>
      <c r="AW355" s="136" t="s">
        <v>93</v>
      </c>
      <c r="AX355" s="136" t="s">
        <v>73</v>
      </c>
      <c r="AY355" s="136" t="s">
        <v>119</v>
      </c>
    </row>
    <row r="356" spans="2:51" s="6" customFormat="1" ht="15.75" customHeight="1">
      <c r="B356" s="141"/>
      <c r="D356" s="135" t="s">
        <v>197</v>
      </c>
      <c r="E356" s="142"/>
      <c r="F356" s="143" t="s">
        <v>358</v>
      </c>
      <c r="H356" s="142"/>
      <c r="L356" s="141"/>
      <c r="M356" s="144"/>
      <c r="T356" s="145"/>
      <c r="AT356" s="142" t="s">
        <v>197</v>
      </c>
      <c r="AU356" s="142" t="s">
        <v>81</v>
      </c>
      <c r="AV356" s="142" t="s">
        <v>21</v>
      </c>
      <c r="AW356" s="142" t="s">
        <v>93</v>
      </c>
      <c r="AX356" s="142" t="s">
        <v>73</v>
      </c>
      <c r="AY356" s="142" t="s">
        <v>119</v>
      </c>
    </row>
    <row r="357" spans="2:51" s="6" customFormat="1" ht="15.75" customHeight="1">
      <c r="B357" s="141"/>
      <c r="D357" s="135" t="s">
        <v>197</v>
      </c>
      <c r="E357" s="142"/>
      <c r="F357" s="143" t="s">
        <v>458</v>
      </c>
      <c r="H357" s="142"/>
      <c r="L357" s="141"/>
      <c r="M357" s="144"/>
      <c r="T357" s="145"/>
      <c r="AT357" s="142" t="s">
        <v>197</v>
      </c>
      <c r="AU357" s="142" t="s">
        <v>81</v>
      </c>
      <c r="AV357" s="142" t="s">
        <v>21</v>
      </c>
      <c r="AW357" s="142" t="s">
        <v>93</v>
      </c>
      <c r="AX357" s="142" t="s">
        <v>73</v>
      </c>
      <c r="AY357" s="142" t="s">
        <v>119</v>
      </c>
    </row>
    <row r="358" spans="2:51" s="6" customFormat="1" ht="15.75" customHeight="1">
      <c r="B358" s="134"/>
      <c r="D358" s="135" t="s">
        <v>197</v>
      </c>
      <c r="E358" s="136"/>
      <c r="F358" s="137" t="s">
        <v>459</v>
      </c>
      <c r="H358" s="138">
        <v>73</v>
      </c>
      <c r="L358" s="134"/>
      <c r="M358" s="139"/>
      <c r="T358" s="140"/>
      <c r="AT358" s="136" t="s">
        <v>197</v>
      </c>
      <c r="AU358" s="136" t="s">
        <v>81</v>
      </c>
      <c r="AV358" s="136" t="s">
        <v>81</v>
      </c>
      <c r="AW358" s="136" t="s">
        <v>93</v>
      </c>
      <c r="AX358" s="136" t="s">
        <v>73</v>
      </c>
      <c r="AY358" s="136" t="s">
        <v>119</v>
      </c>
    </row>
    <row r="359" spans="2:51" s="6" customFormat="1" ht="15.75" customHeight="1">
      <c r="B359" s="141"/>
      <c r="D359" s="135" t="s">
        <v>197</v>
      </c>
      <c r="E359" s="142"/>
      <c r="F359" s="143" t="s">
        <v>360</v>
      </c>
      <c r="H359" s="142"/>
      <c r="L359" s="141"/>
      <c r="M359" s="144"/>
      <c r="T359" s="145"/>
      <c r="AT359" s="142" t="s">
        <v>197</v>
      </c>
      <c r="AU359" s="142" t="s">
        <v>81</v>
      </c>
      <c r="AV359" s="142" t="s">
        <v>21</v>
      </c>
      <c r="AW359" s="142" t="s">
        <v>93</v>
      </c>
      <c r="AX359" s="142" t="s">
        <v>73</v>
      </c>
      <c r="AY359" s="142" t="s">
        <v>119</v>
      </c>
    </row>
    <row r="360" spans="2:51" s="6" customFormat="1" ht="15.75" customHeight="1">
      <c r="B360" s="141"/>
      <c r="D360" s="135" t="s">
        <v>197</v>
      </c>
      <c r="E360" s="142"/>
      <c r="F360" s="143" t="s">
        <v>460</v>
      </c>
      <c r="H360" s="142"/>
      <c r="L360" s="141"/>
      <c r="M360" s="144"/>
      <c r="T360" s="145"/>
      <c r="AT360" s="142" t="s">
        <v>197</v>
      </c>
      <c r="AU360" s="142" t="s">
        <v>81</v>
      </c>
      <c r="AV360" s="142" t="s">
        <v>21</v>
      </c>
      <c r="AW360" s="142" t="s">
        <v>93</v>
      </c>
      <c r="AX360" s="142" t="s">
        <v>73</v>
      </c>
      <c r="AY360" s="142" t="s">
        <v>119</v>
      </c>
    </row>
    <row r="361" spans="2:51" s="6" customFormat="1" ht="15.75" customHeight="1">
      <c r="B361" s="134"/>
      <c r="D361" s="135" t="s">
        <v>197</v>
      </c>
      <c r="E361" s="136"/>
      <c r="F361" s="137" t="s">
        <v>461</v>
      </c>
      <c r="H361" s="138">
        <v>72</v>
      </c>
      <c r="L361" s="134"/>
      <c r="M361" s="139"/>
      <c r="T361" s="140"/>
      <c r="AT361" s="136" t="s">
        <v>197</v>
      </c>
      <c r="AU361" s="136" t="s">
        <v>81</v>
      </c>
      <c r="AV361" s="136" t="s">
        <v>81</v>
      </c>
      <c r="AW361" s="136" t="s">
        <v>93</v>
      </c>
      <c r="AX361" s="136" t="s">
        <v>73</v>
      </c>
      <c r="AY361" s="136" t="s">
        <v>119</v>
      </c>
    </row>
    <row r="362" spans="2:51" s="6" customFormat="1" ht="15.75" customHeight="1">
      <c r="B362" s="141"/>
      <c r="D362" s="135" t="s">
        <v>197</v>
      </c>
      <c r="E362" s="142"/>
      <c r="F362" s="143" t="s">
        <v>362</v>
      </c>
      <c r="H362" s="142"/>
      <c r="L362" s="141"/>
      <c r="M362" s="144"/>
      <c r="T362" s="145"/>
      <c r="AT362" s="142" t="s">
        <v>197</v>
      </c>
      <c r="AU362" s="142" t="s">
        <v>81</v>
      </c>
      <c r="AV362" s="142" t="s">
        <v>21</v>
      </c>
      <c r="AW362" s="142" t="s">
        <v>93</v>
      </c>
      <c r="AX362" s="142" t="s">
        <v>73</v>
      </c>
      <c r="AY362" s="142" t="s">
        <v>119</v>
      </c>
    </row>
    <row r="363" spans="2:51" s="6" customFormat="1" ht="15.75" customHeight="1">
      <c r="B363" s="141"/>
      <c r="D363" s="135" t="s">
        <v>197</v>
      </c>
      <c r="E363" s="142"/>
      <c r="F363" s="143" t="s">
        <v>460</v>
      </c>
      <c r="H363" s="142"/>
      <c r="L363" s="141"/>
      <c r="M363" s="144"/>
      <c r="T363" s="145"/>
      <c r="AT363" s="142" t="s">
        <v>197</v>
      </c>
      <c r="AU363" s="142" t="s">
        <v>81</v>
      </c>
      <c r="AV363" s="142" t="s">
        <v>21</v>
      </c>
      <c r="AW363" s="142" t="s">
        <v>93</v>
      </c>
      <c r="AX363" s="142" t="s">
        <v>73</v>
      </c>
      <c r="AY363" s="142" t="s">
        <v>119</v>
      </c>
    </row>
    <row r="364" spans="2:51" s="6" customFormat="1" ht="15.75" customHeight="1">
      <c r="B364" s="134"/>
      <c r="D364" s="135" t="s">
        <v>197</v>
      </c>
      <c r="E364" s="136"/>
      <c r="F364" s="137" t="s">
        <v>459</v>
      </c>
      <c r="H364" s="138">
        <v>73</v>
      </c>
      <c r="L364" s="134"/>
      <c r="M364" s="139"/>
      <c r="T364" s="140"/>
      <c r="AT364" s="136" t="s">
        <v>197</v>
      </c>
      <c r="AU364" s="136" t="s">
        <v>81</v>
      </c>
      <c r="AV364" s="136" t="s">
        <v>81</v>
      </c>
      <c r="AW364" s="136" t="s">
        <v>93</v>
      </c>
      <c r="AX364" s="136" t="s">
        <v>73</v>
      </c>
      <c r="AY364" s="136" t="s">
        <v>119</v>
      </c>
    </row>
    <row r="365" spans="2:51" s="6" customFormat="1" ht="15.75" customHeight="1">
      <c r="B365" s="141"/>
      <c r="D365" s="135" t="s">
        <v>197</v>
      </c>
      <c r="E365" s="142"/>
      <c r="F365" s="143" t="s">
        <v>397</v>
      </c>
      <c r="H365" s="142"/>
      <c r="L365" s="141"/>
      <c r="M365" s="144"/>
      <c r="T365" s="145"/>
      <c r="AT365" s="142" t="s">
        <v>197</v>
      </c>
      <c r="AU365" s="142" t="s">
        <v>81</v>
      </c>
      <c r="AV365" s="142" t="s">
        <v>21</v>
      </c>
      <c r="AW365" s="142" t="s">
        <v>93</v>
      </c>
      <c r="AX365" s="142" t="s">
        <v>73</v>
      </c>
      <c r="AY365" s="142" t="s">
        <v>119</v>
      </c>
    </row>
    <row r="366" spans="2:51" s="6" customFormat="1" ht="15.75" customHeight="1">
      <c r="B366" s="141"/>
      <c r="D366" s="135" t="s">
        <v>197</v>
      </c>
      <c r="E366" s="142"/>
      <c r="F366" s="143" t="s">
        <v>462</v>
      </c>
      <c r="H366" s="142"/>
      <c r="L366" s="141"/>
      <c r="M366" s="144"/>
      <c r="T366" s="145"/>
      <c r="AT366" s="142" t="s">
        <v>197</v>
      </c>
      <c r="AU366" s="142" t="s">
        <v>81</v>
      </c>
      <c r="AV366" s="142" t="s">
        <v>21</v>
      </c>
      <c r="AW366" s="142" t="s">
        <v>93</v>
      </c>
      <c r="AX366" s="142" t="s">
        <v>73</v>
      </c>
      <c r="AY366" s="142" t="s">
        <v>119</v>
      </c>
    </row>
    <row r="367" spans="2:51" s="6" customFormat="1" ht="15.75" customHeight="1">
      <c r="B367" s="134"/>
      <c r="D367" s="135" t="s">
        <v>197</v>
      </c>
      <c r="E367" s="136"/>
      <c r="F367" s="137" t="s">
        <v>463</v>
      </c>
      <c r="H367" s="138">
        <v>92</v>
      </c>
      <c r="L367" s="134"/>
      <c r="M367" s="139"/>
      <c r="T367" s="140"/>
      <c r="AT367" s="136" t="s">
        <v>197</v>
      </c>
      <c r="AU367" s="136" t="s">
        <v>81</v>
      </c>
      <c r="AV367" s="136" t="s">
        <v>81</v>
      </c>
      <c r="AW367" s="136" t="s">
        <v>93</v>
      </c>
      <c r="AX367" s="136" t="s">
        <v>73</v>
      </c>
      <c r="AY367" s="136" t="s">
        <v>119</v>
      </c>
    </row>
    <row r="368" spans="2:51" s="6" customFormat="1" ht="15.75" customHeight="1">
      <c r="B368" s="146"/>
      <c r="D368" s="135" t="s">
        <v>197</v>
      </c>
      <c r="E368" s="147"/>
      <c r="F368" s="148" t="s">
        <v>211</v>
      </c>
      <c r="H368" s="149">
        <v>394</v>
      </c>
      <c r="L368" s="146"/>
      <c r="M368" s="150"/>
      <c r="T368" s="151"/>
      <c r="AT368" s="147" t="s">
        <v>197</v>
      </c>
      <c r="AU368" s="147" t="s">
        <v>81</v>
      </c>
      <c r="AV368" s="147" t="s">
        <v>186</v>
      </c>
      <c r="AW368" s="147" t="s">
        <v>93</v>
      </c>
      <c r="AX368" s="147" t="s">
        <v>21</v>
      </c>
      <c r="AY368" s="147" t="s">
        <v>119</v>
      </c>
    </row>
    <row r="369" spans="2:65" s="6" customFormat="1" ht="15.75" customHeight="1">
      <c r="B369" s="22"/>
      <c r="C369" s="117" t="s">
        <v>494</v>
      </c>
      <c r="D369" s="117" t="s">
        <v>122</v>
      </c>
      <c r="E369" s="118" t="s">
        <v>495</v>
      </c>
      <c r="F369" s="119" t="s">
        <v>496</v>
      </c>
      <c r="G369" s="120" t="s">
        <v>253</v>
      </c>
      <c r="H369" s="121">
        <v>394</v>
      </c>
      <c r="I369" s="122"/>
      <c r="J369" s="123">
        <f>ROUND($I$369*$H$369,2)</f>
        <v>0</v>
      </c>
      <c r="K369" s="119"/>
      <c r="L369" s="22"/>
      <c r="M369" s="124"/>
      <c r="N369" s="125" t="s">
        <v>44</v>
      </c>
      <c r="P369" s="126">
        <f>$O$369*$H$369</f>
        <v>0</v>
      </c>
      <c r="Q369" s="126">
        <v>0</v>
      </c>
      <c r="R369" s="126">
        <f>$Q$369*$H$369</f>
        <v>0</v>
      </c>
      <c r="S369" s="126">
        <v>0</v>
      </c>
      <c r="T369" s="127">
        <f>$S$369*$H$369</f>
        <v>0</v>
      </c>
      <c r="AR369" s="76" t="s">
        <v>274</v>
      </c>
      <c r="AT369" s="76" t="s">
        <v>122</v>
      </c>
      <c r="AU369" s="76" t="s">
        <v>81</v>
      </c>
      <c r="AY369" s="6" t="s">
        <v>119</v>
      </c>
      <c r="BE369" s="128">
        <f>IF($N$369="základní",$J$369,0)</f>
        <v>0</v>
      </c>
      <c r="BF369" s="128">
        <f>IF($N$369="snížená",$J$369,0)</f>
        <v>0</v>
      </c>
      <c r="BG369" s="128">
        <f>IF($N$369="zákl. přenesená",$J$369,0)</f>
        <v>0</v>
      </c>
      <c r="BH369" s="128">
        <f>IF($N$369="sníž. přenesená",$J$369,0)</f>
        <v>0</v>
      </c>
      <c r="BI369" s="128">
        <f>IF($N$369="nulová",$J$369,0)</f>
        <v>0</v>
      </c>
      <c r="BJ369" s="76" t="s">
        <v>21</v>
      </c>
      <c r="BK369" s="128">
        <f>ROUND($I$369*$H$369,2)</f>
        <v>0</v>
      </c>
      <c r="BL369" s="76" t="s">
        <v>274</v>
      </c>
      <c r="BM369" s="76" t="s">
        <v>497</v>
      </c>
    </row>
    <row r="370" spans="2:47" s="6" customFormat="1" ht="16.5" customHeight="1">
      <c r="B370" s="22"/>
      <c r="D370" s="129" t="s">
        <v>128</v>
      </c>
      <c r="F370" s="130" t="s">
        <v>454</v>
      </c>
      <c r="L370" s="22"/>
      <c r="M370" s="48"/>
      <c r="T370" s="49"/>
      <c r="AT370" s="6" t="s">
        <v>128</v>
      </c>
      <c r="AU370" s="6" t="s">
        <v>81</v>
      </c>
    </row>
    <row r="371" spans="2:51" s="6" customFormat="1" ht="15.75" customHeight="1">
      <c r="B371" s="141"/>
      <c r="D371" s="135" t="s">
        <v>197</v>
      </c>
      <c r="E371" s="142"/>
      <c r="F371" s="143" t="s">
        <v>455</v>
      </c>
      <c r="H371" s="142"/>
      <c r="L371" s="141"/>
      <c r="M371" s="144"/>
      <c r="T371" s="145"/>
      <c r="AT371" s="142" t="s">
        <v>197</v>
      </c>
      <c r="AU371" s="142" t="s">
        <v>81</v>
      </c>
      <c r="AV371" s="142" t="s">
        <v>21</v>
      </c>
      <c r="AW371" s="142" t="s">
        <v>93</v>
      </c>
      <c r="AX371" s="142" t="s">
        <v>73</v>
      </c>
      <c r="AY371" s="142" t="s">
        <v>119</v>
      </c>
    </row>
    <row r="372" spans="2:51" s="6" customFormat="1" ht="15.75" customHeight="1">
      <c r="B372" s="141"/>
      <c r="D372" s="135" t="s">
        <v>197</v>
      </c>
      <c r="E372" s="142"/>
      <c r="F372" s="143" t="s">
        <v>356</v>
      </c>
      <c r="H372" s="142"/>
      <c r="L372" s="141"/>
      <c r="M372" s="144"/>
      <c r="T372" s="145"/>
      <c r="AT372" s="142" t="s">
        <v>197</v>
      </c>
      <c r="AU372" s="142" t="s">
        <v>81</v>
      </c>
      <c r="AV372" s="142" t="s">
        <v>21</v>
      </c>
      <c r="AW372" s="142" t="s">
        <v>93</v>
      </c>
      <c r="AX372" s="142" t="s">
        <v>73</v>
      </c>
      <c r="AY372" s="142" t="s">
        <v>119</v>
      </c>
    </row>
    <row r="373" spans="2:51" s="6" customFormat="1" ht="15.75" customHeight="1">
      <c r="B373" s="141"/>
      <c r="D373" s="135" t="s">
        <v>197</v>
      </c>
      <c r="E373" s="142"/>
      <c r="F373" s="143" t="s">
        <v>456</v>
      </c>
      <c r="H373" s="142"/>
      <c r="L373" s="141"/>
      <c r="M373" s="144"/>
      <c r="T373" s="145"/>
      <c r="AT373" s="142" t="s">
        <v>197</v>
      </c>
      <c r="AU373" s="142" t="s">
        <v>81</v>
      </c>
      <c r="AV373" s="142" t="s">
        <v>21</v>
      </c>
      <c r="AW373" s="142" t="s">
        <v>93</v>
      </c>
      <c r="AX373" s="142" t="s">
        <v>73</v>
      </c>
      <c r="AY373" s="142" t="s">
        <v>119</v>
      </c>
    </row>
    <row r="374" spans="2:51" s="6" customFormat="1" ht="15.75" customHeight="1">
      <c r="B374" s="134"/>
      <c r="D374" s="135" t="s">
        <v>197</v>
      </c>
      <c r="E374" s="136"/>
      <c r="F374" s="137" t="s">
        <v>457</v>
      </c>
      <c r="H374" s="138">
        <v>84</v>
      </c>
      <c r="L374" s="134"/>
      <c r="M374" s="139"/>
      <c r="T374" s="140"/>
      <c r="AT374" s="136" t="s">
        <v>197</v>
      </c>
      <c r="AU374" s="136" t="s">
        <v>81</v>
      </c>
      <c r="AV374" s="136" t="s">
        <v>81</v>
      </c>
      <c r="AW374" s="136" t="s">
        <v>93</v>
      </c>
      <c r="AX374" s="136" t="s">
        <v>73</v>
      </c>
      <c r="AY374" s="136" t="s">
        <v>119</v>
      </c>
    </row>
    <row r="375" spans="2:51" s="6" customFormat="1" ht="15.75" customHeight="1">
      <c r="B375" s="141"/>
      <c r="D375" s="135" t="s">
        <v>197</v>
      </c>
      <c r="E375" s="142"/>
      <c r="F375" s="143" t="s">
        <v>358</v>
      </c>
      <c r="H375" s="142"/>
      <c r="L375" s="141"/>
      <c r="M375" s="144"/>
      <c r="T375" s="145"/>
      <c r="AT375" s="142" t="s">
        <v>197</v>
      </c>
      <c r="AU375" s="142" t="s">
        <v>81</v>
      </c>
      <c r="AV375" s="142" t="s">
        <v>21</v>
      </c>
      <c r="AW375" s="142" t="s">
        <v>93</v>
      </c>
      <c r="AX375" s="142" t="s">
        <v>73</v>
      </c>
      <c r="AY375" s="142" t="s">
        <v>119</v>
      </c>
    </row>
    <row r="376" spans="2:51" s="6" customFormat="1" ht="15.75" customHeight="1">
      <c r="B376" s="141"/>
      <c r="D376" s="135" t="s">
        <v>197</v>
      </c>
      <c r="E376" s="142"/>
      <c r="F376" s="143" t="s">
        <v>458</v>
      </c>
      <c r="H376" s="142"/>
      <c r="L376" s="141"/>
      <c r="M376" s="144"/>
      <c r="T376" s="145"/>
      <c r="AT376" s="142" t="s">
        <v>197</v>
      </c>
      <c r="AU376" s="142" t="s">
        <v>81</v>
      </c>
      <c r="AV376" s="142" t="s">
        <v>21</v>
      </c>
      <c r="AW376" s="142" t="s">
        <v>93</v>
      </c>
      <c r="AX376" s="142" t="s">
        <v>73</v>
      </c>
      <c r="AY376" s="142" t="s">
        <v>119</v>
      </c>
    </row>
    <row r="377" spans="2:51" s="6" customFormat="1" ht="15.75" customHeight="1">
      <c r="B377" s="134"/>
      <c r="D377" s="135" t="s">
        <v>197</v>
      </c>
      <c r="E377" s="136"/>
      <c r="F377" s="137" t="s">
        <v>459</v>
      </c>
      <c r="H377" s="138">
        <v>73</v>
      </c>
      <c r="L377" s="134"/>
      <c r="M377" s="139"/>
      <c r="T377" s="140"/>
      <c r="AT377" s="136" t="s">
        <v>197</v>
      </c>
      <c r="AU377" s="136" t="s">
        <v>81</v>
      </c>
      <c r="AV377" s="136" t="s">
        <v>81</v>
      </c>
      <c r="AW377" s="136" t="s">
        <v>93</v>
      </c>
      <c r="AX377" s="136" t="s">
        <v>73</v>
      </c>
      <c r="AY377" s="136" t="s">
        <v>119</v>
      </c>
    </row>
    <row r="378" spans="2:51" s="6" customFormat="1" ht="15.75" customHeight="1">
      <c r="B378" s="141"/>
      <c r="D378" s="135" t="s">
        <v>197</v>
      </c>
      <c r="E378" s="142"/>
      <c r="F378" s="143" t="s">
        <v>360</v>
      </c>
      <c r="H378" s="142"/>
      <c r="L378" s="141"/>
      <c r="M378" s="144"/>
      <c r="T378" s="145"/>
      <c r="AT378" s="142" t="s">
        <v>197</v>
      </c>
      <c r="AU378" s="142" t="s">
        <v>81</v>
      </c>
      <c r="AV378" s="142" t="s">
        <v>21</v>
      </c>
      <c r="AW378" s="142" t="s">
        <v>93</v>
      </c>
      <c r="AX378" s="142" t="s">
        <v>73</v>
      </c>
      <c r="AY378" s="142" t="s">
        <v>119</v>
      </c>
    </row>
    <row r="379" spans="2:51" s="6" customFormat="1" ht="15.75" customHeight="1">
      <c r="B379" s="141"/>
      <c r="D379" s="135" t="s">
        <v>197</v>
      </c>
      <c r="E379" s="142"/>
      <c r="F379" s="143" t="s">
        <v>460</v>
      </c>
      <c r="H379" s="142"/>
      <c r="L379" s="141"/>
      <c r="M379" s="144"/>
      <c r="T379" s="145"/>
      <c r="AT379" s="142" t="s">
        <v>197</v>
      </c>
      <c r="AU379" s="142" t="s">
        <v>81</v>
      </c>
      <c r="AV379" s="142" t="s">
        <v>21</v>
      </c>
      <c r="AW379" s="142" t="s">
        <v>93</v>
      </c>
      <c r="AX379" s="142" t="s">
        <v>73</v>
      </c>
      <c r="AY379" s="142" t="s">
        <v>119</v>
      </c>
    </row>
    <row r="380" spans="2:51" s="6" customFormat="1" ht="15.75" customHeight="1">
      <c r="B380" s="134"/>
      <c r="D380" s="135" t="s">
        <v>197</v>
      </c>
      <c r="E380" s="136"/>
      <c r="F380" s="137" t="s">
        <v>461</v>
      </c>
      <c r="H380" s="138">
        <v>72</v>
      </c>
      <c r="L380" s="134"/>
      <c r="M380" s="139"/>
      <c r="T380" s="140"/>
      <c r="AT380" s="136" t="s">
        <v>197</v>
      </c>
      <c r="AU380" s="136" t="s">
        <v>81</v>
      </c>
      <c r="AV380" s="136" t="s">
        <v>81</v>
      </c>
      <c r="AW380" s="136" t="s">
        <v>93</v>
      </c>
      <c r="AX380" s="136" t="s">
        <v>73</v>
      </c>
      <c r="AY380" s="136" t="s">
        <v>119</v>
      </c>
    </row>
    <row r="381" spans="2:51" s="6" customFormat="1" ht="15.75" customHeight="1">
      <c r="B381" s="141"/>
      <c r="D381" s="135" t="s">
        <v>197</v>
      </c>
      <c r="E381" s="142"/>
      <c r="F381" s="143" t="s">
        <v>362</v>
      </c>
      <c r="H381" s="142"/>
      <c r="L381" s="141"/>
      <c r="M381" s="144"/>
      <c r="T381" s="145"/>
      <c r="AT381" s="142" t="s">
        <v>197</v>
      </c>
      <c r="AU381" s="142" t="s">
        <v>81</v>
      </c>
      <c r="AV381" s="142" t="s">
        <v>21</v>
      </c>
      <c r="AW381" s="142" t="s">
        <v>93</v>
      </c>
      <c r="AX381" s="142" t="s">
        <v>73</v>
      </c>
      <c r="AY381" s="142" t="s">
        <v>119</v>
      </c>
    </row>
    <row r="382" spans="2:51" s="6" customFormat="1" ht="15.75" customHeight="1">
      <c r="B382" s="141"/>
      <c r="D382" s="135" t="s">
        <v>197</v>
      </c>
      <c r="E382" s="142"/>
      <c r="F382" s="143" t="s">
        <v>460</v>
      </c>
      <c r="H382" s="142"/>
      <c r="L382" s="141"/>
      <c r="M382" s="144"/>
      <c r="T382" s="145"/>
      <c r="AT382" s="142" t="s">
        <v>197</v>
      </c>
      <c r="AU382" s="142" t="s">
        <v>81</v>
      </c>
      <c r="AV382" s="142" t="s">
        <v>21</v>
      </c>
      <c r="AW382" s="142" t="s">
        <v>93</v>
      </c>
      <c r="AX382" s="142" t="s">
        <v>73</v>
      </c>
      <c r="AY382" s="142" t="s">
        <v>119</v>
      </c>
    </row>
    <row r="383" spans="2:51" s="6" customFormat="1" ht="15.75" customHeight="1">
      <c r="B383" s="134"/>
      <c r="D383" s="135" t="s">
        <v>197</v>
      </c>
      <c r="E383" s="136"/>
      <c r="F383" s="137" t="s">
        <v>459</v>
      </c>
      <c r="H383" s="138">
        <v>73</v>
      </c>
      <c r="L383" s="134"/>
      <c r="M383" s="139"/>
      <c r="T383" s="140"/>
      <c r="AT383" s="136" t="s">
        <v>197</v>
      </c>
      <c r="AU383" s="136" t="s">
        <v>81</v>
      </c>
      <c r="AV383" s="136" t="s">
        <v>81</v>
      </c>
      <c r="AW383" s="136" t="s">
        <v>93</v>
      </c>
      <c r="AX383" s="136" t="s">
        <v>73</v>
      </c>
      <c r="AY383" s="136" t="s">
        <v>119</v>
      </c>
    </row>
    <row r="384" spans="2:51" s="6" customFormat="1" ht="15.75" customHeight="1">
      <c r="B384" s="141"/>
      <c r="D384" s="135" t="s">
        <v>197</v>
      </c>
      <c r="E384" s="142"/>
      <c r="F384" s="143" t="s">
        <v>397</v>
      </c>
      <c r="H384" s="142"/>
      <c r="L384" s="141"/>
      <c r="M384" s="144"/>
      <c r="T384" s="145"/>
      <c r="AT384" s="142" t="s">
        <v>197</v>
      </c>
      <c r="AU384" s="142" t="s">
        <v>81</v>
      </c>
      <c r="AV384" s="142" t="s">
        <v>21</v>
      </c>
      <c r="AW384" s="142" t="s">
        <v>93</v>
      </c>
      <c r="AX384" s="142" t="s">
        <v>73</v>
      </c>
      <c r="AY384" s="142" t="s">
        <v>119</v>
      </c>
    </row>
    <row r="385" spans="2:51" s="6" customFormat="1" ht="15.75" customHeight="1">
      <c r="B385" s="141"/>
      <c r="D385" s="135" t="s">
        <v>197</v>
      </c>
      <c r="E385" s="142"/>
      <c r="F385" s="143" t="s">
        <v>462</v>
      </c>
      <c r="H385" s="142"/>
      <c r="L385" s="141"/>
      <c r="M385" s="144"/>
      <c r="T385" s="145"/>
      <c r="AT385" s="142" t="s">
        <v>197</v>
      </c>
      <c r="AU385" s="142" t="s">
        <v>81</v>
      </c>
      <c r="AV385" s="142" t="s">
        <v>21</v>
      </c>
      <c r="AW385" s="142" t="s">
        <v>93</v>
      </c>
      <c r="AX385" s="142" t="s">
        <v>73</v>
      </c>
      <c r="AY385" s="142" t="s">
        <v>119</v>
      </c>
    </row>
    <row r="386" spans="2:51" s="6" customFormat="1" ht="15.75" customHeight="1">
      <c r="B386" s="134"/>
      <c r="D386" s="135" t="s">
        <v>197</v>
      </c>
      <c r="E386" s="136"/>
      <c r="F386" s="137" t="s">
        <v>463</v>
      </c>
      <c r="H386" s="138">
        <v>92</v>
      </c>
      <c r="L386" s="134"/>
      <c r="M386" s="139"/>
      <c r="T386" s="140"/>
      <c r="AT386" s="136" t="s">
        <v>197</v>
      </c>
      <c r="AU386" s="136" t="s">
        <v>81</v>
      </c>
      <c r="AV386" s="136" t="s">
        <v>81</v>
      </c>
      <c r="AW386" s="136" t="s">
        <v>93</v>
      </c>
      <c r="AX386" s="136" t="s">
        <v>73</v>
      </c>
      <c r="AY386" s="136" t="s">
        <v>119</v>
      </c>
    </row>
    <row r="387" spans="2:51" s="6" customFormat="1" ht="15.75" customHeight="1">
      <c r="B387" s="146"/>
      <c r="D387" s="135" t="s">
        <v>197</v>
      </c>
      <c r="E387" s="147"/>
      <c r="F387" s="148" t="s">
        <v>211</v>
      </c>
      <c r="H387" s="149">
        <v>394</v>
      </c>
      <c r="L387" s="146"/>
      <c r="M387" s="150"/>
      <c r="T387" s="151"/>
      <c r="AT387" s="147" t="s">
        <v>197</v>
      </c>
      <c r="AU387" s="147" t="s">
        <v>81</v>
      </c>
      <c r="AV387" s="147" t="s">
        <v>186</v>
      </c>
      <c r="AW387" s="147" t="s">
        <v>93</v>
      </c>
      <c r="AX387" s="147" t="s">
        <v>21</v>
      </c>
      <c r="AY387" s="147" t="s">
        <v>119</v>
      </c>
    </row>
    <row r="388" spans="2:65" s="6" customFormat="1" ht="15.75" customHeight="1">
      <c r="B388" s="22"/>
      <c r="C388" s="117" t="s">
        <v>498</v>
      </c>
      <c r="D388" s="117" t="s">
        <v>122</v>
      </c>
      <c r="E388" s="118" t="s">
        <v>499</v>
      </c>
      <c r="F388" s="119" t="s">
        <v>500</v>
      </c>
      <c r="G388" s="120" t="s">
        <v>253</v>
      </c>
      <c r="H388" s="121">
        <v>117</v>
      </c>
      <c r="I388" s="122"/>
      <c r="J388" s="123">
        <f>ROUND($I$388*$H$388,2)</f>
        <v>0</v>
      </c>
      <c r="K388" s="119"/>
      <c r="L388" s="22"/>
      <c r="M388" s="124"/>
      <c r="N388" s="125" t="s">
        <v>44</v>
      </c>
      <c r="P388" s="126">
        <f>$O$388*$H$388</f>
        <v>0</v>
      </c>
      <c r="Q388" s="126">
        <v>4.7E-05</v>
      </c>
      <c r="R388" s="126">
        <f>$Q$388*$H$388</f>
        <v>0.0054989999999999995</v>
      </c>
      <c r="S388" s="126">
        <v>0</v>
      </c>
      <c r="T388" s="127">
        <f>$S$388*$H$388</f>
        <v>0</v>
      </c>
      <c r="AR388" s="76" t="s">
        <v>274</v>
      </c>
      <c r="AT388" s="76" t="s">
        <v>122</v>
      </c>
      <c r="AU388" s="76" t="s">
        <v>81</v>
      </c>
      <c r="AY388" s="6" t="s">
        <v>119</v>
      </c>
      <c r="BE388" s="128">
        <f>IF($N$388="základní",$J$388,0)</f>
        <v>0</v>
      </c>
      <c r="BF388" s="128">
        <f>IF($N$388="snížená",$J$388,0)</f>
        <v>0</v>
      </c>
      <c r="BG388" s="128">
        <f>IF($N$388="zákl. přenesená",$J$388,0)</f>
        <v>0</v>
      </c>
      <c r="BH388" s="128">
        <f>IF($N$388="sníž. přenesená",$J$388,0)</f>
        <v>0</v>
      </c>
      <c r="BI388" s="128">
        <f>IF($N$388="nulová",$J$388,0)</f>
        <v>0</v>
      </c>
      <c r="BJ388" s="76" t="s">
        <v>21</v>
      </c>
      <c r="BK388" s="128">
        <f>ROUND($I$388*$H$388,2)</f>
        <v>0</v>
      </c>
      <c r="BL388" s="76" t="s">
        <v>274</v>
      </c>
      <c r="BM388" s="76" t="s">
        <v>501</v>
      </c>
    </row>
    <row r="389" spans="2:47" s="6" customFormat="1" ht="16.5" customHeight="1">
      <c r="B389" s="22"/>
      <c r="D389" s="129" t="s">
        <v>128</v>
      </c>
      <c r="F389" s="130" t="s">
        <v>502</v>
      </c>
      <c r="L389" s="22"/>
      <c r="M389" s="48"/>
      <c r="T389" s="49"/>
      <c r="AT389" s="6" t="s">
        <v>128</v>
      </c>
      <c r="AU389" s="6" t="s">
        <v>81</v>
      </c>
    </row>
    <row r="390" spans="2:51" s="6" customFormat="1" ht="15.75" customHeight="1">
      <c r="B390" s="141"/>
      <c r="D390" s="135" t="s">
        <v>197</v>
      </c>
      <c r="E390" s="142"/>
      <c r="F390" s="143" t="s">
        <v>503</v>
      </c>
      <c r="H390" s="142"/>
      <c r="L390" s="141"/>
      <c r="M390" s="144"/>
      <c r="T390" s="145"/>
      <c r="AT390" s="142" t="s">
        <v>197</v>
      </c>
      <c r="AU390" s="142" t="s">
        <v>81</v>
      </c>
      <c r="AV390" s="142" t="s">
        <v>21</v>
      </c>
      <c r="AW390" s="142" t="s">
        <v>93</v>
      </c>
      <c r="AX390" s="142" t="s">
        <v>73</v>
      </c>
      <c r="AY390" s="142" t="s">
        <v>119</v>
      </c>
    </row>
    <row r="391" spans="2:51" s="6" customFormat="1" ht="15.75" customHeight="1">
      <c r="B391" s="134"/>
      <c r="D391" s="135" t="s">
        <v>197</v>
      </c>
      <c r="E391" s="136"/>
      <c r="F391" s="137" t="s">
        <v>504</v>
      </c>
      <c r="H391" s="138">
        <v>117</v>
      </c>
      <c r="L391" s="134"/>
      <c r="M391" s="139"/>
      <c r="T391" s="140"/>
      <c r="AT391" s="136" t="s">
        <v>197</v>
      </c>
      <c r="AU391" s="136" t="s">
        <v>81</v>
      </c>
      <c r="AV391" s="136" t="s">
        <v>81</v>
      </c>
      <c r="AW391" s="136" t="s">
        <v>93</v>
      </c>
      <c r="AX391" s="136" t="s">
        <v>73</v>
      </c>
      <c r="AY391" s="136" t="s">
        <v>119</v>
      </c>
    </row>
    <row r="392" spans="2:51" s="6" customFormat="1" ht="15.75" customHeight="1">
      <c r="B392" s="146"/>
      <c r="D392" s="135" t="s">
        <v>197</v>
      </c>
      <c r="E392" s="147"/>
      <c r="F392" s="148" t="s">
        <v>211</v>
      </c>
      <c r="H392" s="149">
        <v>117</v>
      </c>
      <c r="L392" s="146"/>
      <c r="M392" s="150"/>
      <c r="T392" s="151"/>
      <c r="AT392" s="147" t="s">
        <v>197</v>
      </c>
      <c r="AU392" s="147" t="s">
        <v>81</v>
      </c>
      <c r="AV392" s="147" t="s">
        <v>186</v>
      </c>
      <c r="AW392" s="147" t="s">
        <v>93</v>
      </c>
      <c r="AX392" s="147" t="s">
        <v>21</v>
      </c>
      <c r="AY392" s="147" t="s">
        <v>119</v>
      </c>
    </row>
    <row r="393" spans="2:65" s="6" customFormat="1" ht="15.75" customHeight="1">
      <c r="B393" s="22"/>
      <c r="C393" s="152" t="s">
        <v>505</v>
      </c>
      <c r="D393" s="152" t="s">
        <v>233</v>
      </c>
      <c r="E393" s="153" t="s">
        <v>506</v>
      </c>
      <c r="F393" s="154" t="s">
        <v>507</v>
      </c>
      <c r="G393" s="155" t="s">
        <v>253</v>
      </c>
      <c r="H393" s="156">
        <v>117</v>
      </c>
      <c r="I393" s="157"/>
      <c r="J393" s="158">
        <f>ROUND($I$393*$H$393,2)</f>
        <v>0</v>
      </c>
      <c r="K393" s="154" t="s">
        <v>125</v>
      </c>
      <c r="L393" s="159"/>
      <c r="M393" s="160"/>
      <c r="N393" s="161" t="s">
        <v>44</v>
      </c>
      <c r="P393" s="126">
        <f>$O$393*$H$393</f>
        <v>0</v>
      </c>
      <c r="Q393" s="126">
        <v>0.0091</v>
      </c>
      <c r="R393" s="126">
        <f>$Q$393*$H$393</f>
        <v>1.0647</v>
      </c>
      <c r="S393" s="126">
        <v>0</v>
      </c>
      <c r="T393" s="127">
        <f>$S$393*$H$393</f>
        <v>0</v>
      </c>
      <c r="AR393" s="76" t="s">
        <v>315</v>
      </c>
      <c r="AT393" s="76" t="s">
        <v>233</v>
      </c>
      <c r="AU393" s="76" t="s">
        <v>81</v>
      </c>
      <c r="AY393" s="6" t="s">
        <v>119</v>
      </c>
      <c r="BE393" s="128">
        <f>IF($N$393="základní",$J$393,0)</f>
        <v>0</v>
      </c>
      <c r="BF393" s="128">
        <f>IF($N$393="snížená",$J$393,0)</f>
        <v>0</v>
      </c>
      <c r="BG393" s="128">
        <f>IF($N$393="zákl. přenesená",$J$393,0)</f>
        <v>0</v>
      </c>
      <c r="BH393" s="128">
        <f>IF($N$393="sníž. přenesená",$J$393,0)</f>
        <v>0</v>
      </c>
      <c r="BI393" s="128">
        <f>IF($N$393="nulová",$J$393,0)</f>
        <v>0</v>
      </c>
      <c r="BJ393" s="76" t="s">
        <v>21</v>
      </c>
      <c r="BK393" s="128">
        <f>ROUND($I$393*$H$393,2)</f>
        <v>0</v>
      </c>
      <c r="BL393" s="76" t="s">
        <v>274</v>
      </c>
      <c r="BM393" s="76" t="s">
        <v>508</v>
      </c>
    </row>
    <row r="394" spans="2:47" s="6" customFormat="1" ht="27" customHeight="1">
      <c r="B394" s="22"/>
      <c r="D394" s="129" t="s">
        <v>128</v>
      </c>
      <c r="F394" s="130" t="s">
        <v>509</v>
      </c>
      <c r="L394" s="22"/>
      <c r="M394" s="48"/>
      <c r="T394" s="49"/>
      <c r="AT394" s="6" t="s">
        <v>128</v>
      </c>
      <c r="AU394" s="6" t="s">
        <v>81</v>
      </c>
    </row>
    <row r="395" spans="2:65" s="6" customFormat="1" ht="15.75" customHeight="1">
      <c r="B395" s="22"/>
      <c r="C395" s="117" t="s">
        <v>510</v>
      </c>
      <c r="D395" s="117" t="s">
        <v>122</v>
      </c>
      <c r="E395" s="118" t="s">
        <v>511</v>
      </c>
      <c r="F395" s="119" t="s">
        <v>512</v>
      </c>
      <c r="G395" s="120" t="s">
        <v>253</v>
      </c>
      <c r="H395" s="121">
        <v>117</v>
      </c>
      <c r="I395" s="122"/>
      <c r="J395" s="123">
        <f>ROUND($I$395*$H$395,2)</f>
        <v>0</v>
      </c>
      <c r="K395" s="119"/>
      <c r="L395" s="22"/>
      <c r="M395" s="124"/>
      <c r="N395" s="125" t="s">
        <v>44</v>
      </c>
      <c r="P395" s="126">
        <f>$O$395*$H$395</f>
        <v>0</v>
      </c>
      <c r="Q395" s="126">
        <v>4.7E-05</v>
      </c>
      <c r="R395" s="126">
        <f>$Q$395*$H$395</f>
        <v>0.0054989999999999995</v>
      </c>
      <c r="S395" s="126">
        <v>0</v>
      </c>
      <c r="T395" s="127">
        <f>$S$395*$H$395</f>
        <v>0</v>
      </c>
      <c r="AR395" s="76" t="s">
        <v>274</v>
      </c>
      <c r="AT395" s="76" t="s">
        <v>122</v>
      </c>
      <c r="AU395" s="76" t="s">
        <v>81</v>
      </c>
      <c r="AY395" s="6" t="s">
        <v>119</v>
      </c>
      <c r="BE395" s="128">
        <f>IF($N$395="základní",$J$395,0)</f>
        <v>0</v>
      </c>
      <c r="BF395" s="128">
        <f>IF($N$395="snížená",$J$395,0)</f>
        <v>0</v>
      </c>
      <c r="BG395" s="128">
        <f>IF($N$395="zákl. přenesená",$J$395,0)</f>
        <v>0</v>
      </c>
      <c r="BH395" s="128">
        <f>IF($N$395="sníž. přenesená",$J$395,0)</f>
        <v>0</v>
      </c>
      <c r="BI395" s="128">
        <f>IF($N$395="nulová",$J$395,0)</f>
        <v>0</v>
      </c>
      <c r="BJ395" s="76" t="s">
        <v>21</v>
      </c>
      <c r="BK395" s="128">
        <f>ROUND($I$395*$H$395,2)</f>
        <v>0</v>
      </c>
      <c r="BL395" s="76" t="s">
        <v>274</v>
      </c>
      <c r="BM395" s="76" t="s">
        <v>513</v>
      </c>
    </row>
    <row r="396" spans="2:47" s="6" customFormat="1" ht="16.5" customHeight="1">
      <c r="B396" s="22"/>
      <c r="D396" s="129" t="s">
        <v>128</v>
      </c>
      <c r="F396" s="130" t="s">
        <v>502</v>
      </c>
      <c r="L396" s="22"/>
      <c r="M396" s="48"/>
      <c r="T396" s="49"/>
      <c r="AT396" s="6" t="s">
        <v>128</v>
      </c>
      <c r="AU396" s="6" t="s">
        <v>81</v>
      </c>
    </row>
    <row r="397" spans="2:51" s="6" customFormat="1" ht="15.75" customHeight="1">
      <c r="B397" s="141"/>
      <c r="D397" s="135" t="s">
        <v>197</v>
      </c>
      <c r="E397" s="142"/>
      <c r="F397" s="143" t="s">
        <v>503</v>
      </c>
      <c r="H397" s="142"/>
      <c r="L397" s="141"/>
      <c r="M397" s="144"/>
      <c r="T397" s="145"/>
      <c r="AT397" s="142" t="s">
        <v>197</v>
      </c>
      <c r="AU397" s="142" t="s">
        <v>81</v>
      </c>
      <c r="AV397" s="142" t="s">
        <v>21</v>
      </c>
      <c r="AW397" s="142" t="s">
        <v>93</v>
      </c>
      <c r="AX397" s="142" t="s">
        <v>73</v>
      </c>
      <c r="AY397" s="142" t="s">
        <v>119</v>
      </c>
    </row>
    <row r="398" spans="2:51" s="6" customFormat="1" ht="15.75" customHeight="1">
      <c r="B398" s="134"/>
      <c r="D398" s="135" t="s">
        <v>197</v>
      </c>
      <c r="E398" s="136"/>
      <c r="F398" s="137" t="s">
        <v>504</v>
      </c>
      <c r="H398" s="138">
        <v>117</v>
      </c>
      <c r="L398" s="134"/>
      <c r="M398" s="139"/>
      <c r="T398" s="140"/>
      <c r="AT398" s="136" t="s">
        <v>197</v>
      </c>
      <c r="AU398" s="136" t="s">
        <v>81</v>
      </c>
      <c r="AV398" s="136" t="s">
        <v>81</v>
      </c>
      <c r="AW398" s="136" t="s">
        <v>93</v>
      </c>
      <c r="AX398" s="136" t="s">
        <v>73</v>
      </c>
      <c r="AY398" s="136" t="s">
        <v>119</v>
      </c>
    </row>
    <row r="399" spans="2:51" s="6" customFormat="1" ht="15.75" customHeight="1">
      <c r="B399" s="146"/>
      <c r="D399" s="135" t="s">
        <v>197</v>
      </c>
      <c r="E399" s="147"/>
      <c r="F399" s="148" t="s">
        <v>211</v>
      </c>
      <c r="H399" s="149">
        <v>117</v>
      </c>
      <c r="L399" s="146"/>
      <c r="M399" s="150"/>
      <c r="T399" s="151"/>
      <c r="AT399" s="147" t="s">
        <v>197</v>
      </c>
      <c r="AU399" s="147" t="s">
        <v>81</v>
      </c>
      <c r="AV399" s="147" t="s">
        <v>186</v>
      </c>
      <c r="AW399" s="147" t="s">
        <v>93</v>
      </c>
      <c r="AX399" s="147" t="s">
        <v>21</v>
      </c>
      <c r="AY399" s="147" t="s">
        <v>119</v>
      </c>
    </row>
    <row r="400" spans="2:65" s="6" customFormat="1" ht="15.75" customHeight="1">
      <c r="B400" s="22"/>
      <c r="C400" s="117" t="s">
        <v>514</v>
      </c>
      <c r="D400" s="117" t="s">
        <v>122</v>
      </c>
      <c r="E400" s="118" t="s">
        <v>515</v>
      </c>
      <c r="F400" s="119" t="s">
        <v>516</v>
      </c>
      <c r="G400" s="120" t="s">
        <v>253</v>
      </c>
      <c r="H400" s="121">
        <v>117</v>
      </c>
      <c r="I400" s="122"/>
      <c r="J400" s="123">
        <f>ROUND($I$400*$H$400,2)</f>
        <v>0</v>
      </c>
      <c r="K400" s="119"/>
      <c r="L400" s="22"/>
      <c r="M400" s="124"/>
      <c r="N400" s="125" t="s">
        <v>44</v>
      </c>
      <c r="P400" s="126">
        <f>$O$400*$H$400</f>
        <v>0</v>
      </c>
      <c r="Q400" s="126">
        <v>4.7E-05</v>
      </c>
      <c r="R400" s="126">
        <f>$Q$400*$H$400</f>
        <v>0.0054989999999999995</v>
      </c>
      <c r="S400" s="126">
        <v>0</v>
      </c>
      <c r="T400" s="127">
        <f>$S$400*$H$400</f>
        <v>0</v>
      </c>
      <c r="AR400" s="76" t="s">
        <v>274</v>
      </c>
      <c r="AT400" s="76" t="s">
        <v>122</v>
      </c>
      <c r="AU400" s="76" t="s">
        <v>81</v>
      </c>
      <c r="AY400" s="6" t="s">
        <v>119</v>
      </c>
      <c r="BE400" s="128">
        <f>IF($N$400="základní",$J$400,0)</f>
        <v>0</v>
      </c>
      <c r="BF400" s="128">
        <f>IF($N$400="snížená",$J$400,0)</f>
        <v>0</v>
      </c>
      <c r="BG400" s="128">
        <f>IF($N$400="zákl. přenesená",$J$400,0)</f>
        <v>0</v>
      </c>
      <c r="BH400" s="128">
        <f>IF($N$400="sníž. přenesená",$J$400,0)</f>
        <v>0</v>
      </c>
      <c r="BI400" s="128">
        <f>IF($N$400="nulová",$J$400,0)</f>
        <v>0</v>
      </c>
      <c r="BJ400" s="76" t="s">
        <v>21</v>
      </c>
      <c r="BK400" s="128">
        <f>ROUND($I$400*$H$400,2)</f>
        <v>0</v>
      </c>
      <c r="BL400" s="76" t="s">
        <v>274</v>
      </c>
      <c r="BM400" s="76" t="s">
        <v>517</v>
      </c>
    </row>
    <row r="401" spans="2:47" s="6" customFormat="1" ht="16.5" customHeight="1">
      <c r="B401" s="22"/>
      <c r="D401" s="129" t="s">
        <v>128</v>
      </c>
      <c r="F401" s="130" t="s">
        <v>502</v>
      </c>
      <c r="L401" s="22"/>
      <c r="M401" s="48"/>
      <c r="T401" s="49"/>
      <c r="AT401" s="6" t="s">
        <v>128</v>
      </c>
      <c r="AU401" s="6" t="s">
        <v>81</v>
      </c>
    </row>
    <row r="402" spans="2:51" s="6" customFormat="1" ht="15.75" customHeight="1">
      <c r="B402" s="141"/>
      <c r="D402" s="135" t="s">
        <v>197</v>
      </c>
      <c r="E402" s="142"/>
      <c r="F402" s="143" t="s">
        <v>503</v>
      </c>
      <c r="H402" s="142"/>
      <c r="L402" s="141"/>
      <c r="M402" s="144"/>
      <c r="T402" s="145"/>
      <c r="AT402" s="142" t="s">
        <v>197</v>
      </c>
      <c r="AU402" s="142" t="s">
        <v>81</v>
      </c>
      <c r="AV402" s="142" t="s">
        <v>21</v>
      </c>
      <c r="AW402" s="142" t="s">
        <v>93</v>
      </c>
      <c r="AX402" s="142" t="s">
        <v>73</v>
      </c>
      <c r="AY402" s="142" t="s">
        <v>119</v>
      </c>
    </row>
    <row r="403" spans="2:51" s="6" customFormat="1" ht="15.75" customHeight="1">
      <c r="B403" s="134"/>
      <c r="D403" s="135" t="s">
        <v>197</v>
      </c>
      <c r="E403" s="136"/>
      <c r="F403" s="137" t="s">
        <v>504</v>
      </c>
      <c r="H403" s="138">
        <v>117</v>
      </c>
      <c r="L403" s="134"/>
      <c r="M403" s="139"/>
      <c r="T403" s="140"/>
      <c r="AT403" s="136" t="s">
        <v>197</v>
      </c>
      <c r="AU403" s="136" t="s">
        <v>81</v>
      </c>
      <c r="AV403" s="136" t="s">
        <v>81</v>
      </c>
      <c r="AW403" s="136" t="s">
        <v>93</v>
      </c>
      <c r="AX403" s="136" t="s">
        <v>73</v>
      </c>
      <c r="AY403" s="136" t="s">
        <v>119</v>
      </c>
    </row>
    <row r="404" spans="2:51" s="6" customFormat="1" ht="15.75" customHeight="1">
      <c r="B404" s="146"/>
      <c r="D404" s="135" t="s">
        <v>197</v>
      </c>
      <c r="E404" s="147"/>
      <c r="F404" s="148" t="s">
        <v>211</v>
      </c>
      <c r="H404" s="149">
        <v>117</v>
      </c>
      <c r="L404" s="146"/>
      <c r="M404" s="150"/>
      <c r="T404" s="151"/>
      <c r="AT404" s="147" t="s">
        <v>197</v>
      </c>
      <c r="AU404" s="147" t="s">
        <v>81</v>
      </c>
      <c r="AV404" s="147" t="s">
        <v>186</v>
      </c>
      <c r="AW404" s="147" t="s">
        <v>93</v>
      </c>
      <c r="AX404" s="147" t="s">
        <v>21</v>
      </c>
      <c r="AY404" s="147" t="s">
        <v>119</v>
      </c>
    </row>
    <row r="405" spans="2:65" s="6" customFormat="1" ht="15.75" customHeight="1">
      <c r="B405" s="22"/>
      <c r="C405" s="117" t="s">
        <v>518</v>
      </c>
      <c r="D405" s="117" t="s">
        <v>122</v>
      </c>
      <c r="E405" s="118" t="s">
        <v>519</v>
      </c>
      <c r="F405" s="119" t="s">
        <v>520</v>
      </c>
      <c r="G405" s="120" t="s">
        <v>220</v>
      </c>
      <c r="H405" s="121">
        <v>861.83</v>
      </c>
      <c r="I405" s="122"/>
      <c r="J405" s="123">
        <f>ROUND($I$405*$H$405,2)</f>
        <v>0</v>
      </c>
      <c r="K405" s="119"/>
      <c r="L405" s="22"/>
      <c r="M405" s="124"/>
      <c r="N405" s="125" t="s">
        <v>44</v>
      </c>
      <c r="P405" s="126">
        <f>$O$405*$H$405</f>
        <v>0</v>
      </c>
      <c r="Q405" s="126">
        <v>0.00011</v>
      </c>
      <c r="R405" s="126">
        <f>$Q$405*$H$405</f>
        <v>0.0948013</v>
      </c>
      <c r="S405" s="126">
        <v>0</v>
      </c>
      <c r="T405" s="127">
        <f>$S$405*$H$405</f>
        <v>0</v>
      </c>
      <c r="AR405" s="76" t="s">
        <v>274</v>
      </c>
      <c r="AT405" s="76" t="s">
        <v>122</v>
      </c>
      <c r="AU405" s="76" t="s">
        <v>81</v>
      </c>
      <c r="AY405" s="6" t="s">
        <v>119</v>
      </c>
      <c r="BE405" s="128">
        <f>IF($N$405="základní",$J$405,0)</f>
        <v>0</v>
      </c>
      <c r="BF405" s="128">
        <f>IF($N$405="snížená",$J$405,0)</f>
        <v>0</v>
      </c>
      <c r="BG405" s="128">
        <f>IF($N$405="zákl. přenesená",$J$405,0)</f>
        <v>0</v>
      </c>
      <c r="BH405" s="128">
        <f>IF($N$405="sníž. přenesená",$J$405,0)</f>
        <v>0</v>
      </c>
      <c r="BI405" s="128">
        <f>IF($N$405="nulová",$J$405,0)</f>
        <v>0</v>
      </c>
      <c r="BJ405" s="76" t="s">
        <v>21</v>
      </c>
      <c r="BK405" s="128">
        <f>ROUND($I$405*$H$405,2)</f>
        <v>0</v>
      </c>
      <c r="BL405" s="76" t="s">
        <v>274</v>
      </c>
      <c r="BM405" s="76" t="s">
        <v>521</v>
      </c>
    </row>
    <row r="406" spans="2:47" s="6" customFormat="1" ht="16.5" customHeight="1">
      <c r="B406" s="22"/>
      <c r="D406" s="129" t="s">
        <v>128</v>
      </c>
      <c r="F406" s="130" t="s">
        <v>522</v>
      </c>
      <c r="L406" s="22"/>
      <c r="M406" s="48"/>
      <c r="T406" s="49"/>
      <c r="AT406" s="6" t="s">
        <v>128</v>
      </c>
      <c r="AU406" s="6" t="s">
        <v>81</v>
      </c>
    </row>
    <row r="407" spans="2:51" s="6" customFormat="1" ht="15.75" customHeight="1">
      <c r="B407" s="141"/>
      <c r="D407" s="135" t="s">
        <v>197</v>
      </c>
      <c r="E407" s="142"/>
      <c r="F407" s="143" t="s">
        <v>356</v>
      </c>
      <c r="H407" s="142"/>
      <c r="L407" s="141"/>
      <c r="M407" s="144"/>
      <c r="T407" s="145"/>
      <c r="AT407" s="142" t="s">
        <v>197</v>
      </c>
      <c r="AU407" s="142" t="s">
        <v>81</v>
      </c>
      <c r="AV407" s="142" t="s">
        <v>21</v>
      </c>
      <c r="AW407" s="142" t="s">
        <v>93</v>
      </c>
      <c r="AX407" s="142" t="s">
        <v>73</v>
      </c>
      <c r="AY407" s="142" t="s">
        <v>119</v>
      </c>
    </row>
    <row r="408" spans="2:51" s="6" customFormat="1" ht="15.75" customHeight="1">
      <c r="B408" s="134"/>
      <c r="D408" s="135" t="s">
        <v>197</v>
      </c>
      <c r="E408" s="136"/>
      <c r="F408" s="137" t="s">
        <v>393</v>
      </c>
      <c r="H408" s="138">
        <v>50.13</v>
      </c>
      <c r="L408" s="134"/>
      <c r="M408" s="139"/>
      <c r="T408" s="140"/>
      <c r="AT408" s="136" t="s">
        <v>197</v>
      </c>
      <c r="AU408" s="136" t="s">
        <v>81</v>
      </c>
      <c r="AV408" s="136" t="s">
        <v>81</v>
      </c>
      <c r="AW408" s="136" t="s">
        <v>93</v>
      </c>
      <c r="AX408" s="136" t="s">
        <v>73</v>
      </c>
      <c r="AY408" s="136" t="s">
        <v>119</v>
      </c>
    </row>
    <row r="409" spans="2:51" s="6" customFormat="1" ht="15.75" customHeight="1">
      <c r="B409" s="141"/>
      <c r="D409" s="135" t="s">
        <v>197</v>
      </c>
      <c r="E409" s="142"/>
      <c r="F409" s="143" t="s">
        <v>358</v>
      </c>
      <c r="H409" s="142"/>
      <c r="L409" s="141"/>
      <c r="M409" s="144"/>
      <c r="T409" s="145"/>
      <c r="AT409" s="142" t="s">
        <v>197</v>
      </c>
      <c r="AU409" s="142" t="s">
        <v>81</v>
      </c>
      <c r="AV409" s="142" t="s">
        <v>21</v>
      </c>
      <c r="AW409" s="142" t="s">
        <v>93</v>
      </c>
      <c r="AX409" s="142" t="s">
        <v>73</v>
      </c>
      <c r="AY409" s="142" t="s">
        <v>119</v>
      </c>
    </row>
    <row r="410" spans="2:51" s="6" customFormat="1" ht="15.75" customHeight="1">
      <c r="B410" s="134"/>
      <c r="D410" s="135" t="s">
        <v>197</v>
      </c>
      <c r="E410" s="136"/>
      <c r="F410" s="137" t="s">
        <v>394</v>
      </c>
      <c r="H410" s="138">
        <v>47.57</v>
      </c>
      <c r="L410" s="134"/>
      <c r="M410" s="139"/>
      <c r="T410" s="140"/>
      <c r="AT410" s="136" t="s">
        <v>197</v>
      </c>
      <c r="AU410" s="136" t="s">
        <v>81</v>
      </c>
      <c r="AV410" s="136" t="s">
        <v>81</v>
      </c>
      <c r="AW410" s="136" t="s">
        <v>93</v>
      </c>
      <c r="AX410" s="136" t="s">
        <v>73</v>
      </c>
      <c r="AY410" s="136" t="s">
        <v>119</v>
      </c>
    </row>
    <row r="411" spans="2:51" s="6" customFormat="1" ht="15.75" customHeight="1">
      <c r="B411" s="141"/>
      <c r="D411" s="135" t="s">
        <v>197</v>
      </c>
      <c r="E411" s="142"/>
      <c r="F411" s="143" t="s">
        <v>360</v>
      </c>
      <c r="H411" s="142"/>
      <c r="L411" s="141"/>
      <c r="M411" s="144"/>
      <c r="T411" s="145"/>
      <c r="AT411" s="142" t="s">
        <v>197</v>
      </c>
      <c r="AU411" s="142" t="s">
        <v>81</v>
      </c>
      <c r="AV411" s="142" t="s">
        <v>21</v>
      </c>
      <c r="AW411" s="142" t="s">
        <v>93</v>
      </c>
      <c r="AX411" s="142" t="s">
        <v>73</v>
      </c>
      <c r="AY411" s="142" t="s">
        <v>119</v>
      </c>
    </row>
    <row r="412" spans="2:51" s="6" customFormat="1" ht="15.75" customHeight="1">
      <c r="B412" s="134"/>
      <c r="D412" s="135" t="s">
        <v>197</v>
      </c>
      <c r="E412" s="136"/>
      <c r="F412" s="137" t="s">
        <v>395</v>
      </c>
      <c r="H412" s="138">
        <v>43.15</v>
      </c>
      <c r="L412" s="134"/>
      <c r="M412" s="139"/>
      <c r="T412" s="140"/>
      <c r="AT412" s="136" t="s">
        <v>197</v>
      </c>
      <c r="AU412" s="136" t="s">
        <v>81</v>
      </c>
      <c r="AV412" s="136" t="s">
        <v>81</v>
      </c>
      <c r="AW412" s="136" t="s">
        <v>93</v>
      </c>
      <c r="AX412" s="136" t="s">
        <v>73</v>
      </c>
      <c r="AY412" s="136" t="s">
        <v>119</v>
      </c>
    </row>
    <row r="413" spans="2:51" s="6" customFormat="1" ht="15.75" customHeight="1">
      <c r="B413" s="141"/>
      <c r="D413" s="135" t="s">
        <v>197</v>
      </c>
      <c r="E413" s="142"/>
      <c r="F413" s="143" t="s">
        <v>362</v>
      </c>
      <c r="H413" s="142"/>
      <c r="L413" s="141"/>
      <c r="M413" s="144"/>
      <c r="T413" s="145"/>
      <c r="AT413" s="142" t="s">
        <v>197</v>
      </c>
      <c r="AU413" s="142" t="s">
        <v>81</v>
      </c>
      <c r="AV413" s="142" t="s">
        <v>21</v>
      </c>
      <c r="AW413" s="142" t="s">
        <v>93</v>
      </c>
      <c r="AX413" s="142" t="s">
        <v>73</v>
      </c>
      <c r="AY413" s="142" t="s">
        <v>119</v>
      </c>
    </row>
    <row r="414" spans="2:51" s="6" customFormat="1" ht="15.75" customHeight="1">
      <c r="B414" s="134"/>
      <c r="D414" s="135" t="s">
        <v>197</v>
      </c>
      <c r="E414" s="136"/>
      <c r="F414" s="137" t="s">
        <v>396</v>
      </c>
      <c r="H414" s="138">
        <v>48.94</v>
      </c>
      <c r="L414" s="134"/>
      <c r="M414" s="139"/>
      <c r="T414" s="140"/>
      <c r="AT414" s="136" t="s">
        <v>197</v>
      </c>
      <c r="AU414" s="136" t="s">
        <v>81</v>
      </c>
      <c r="AV414" s="136" t="s">
        <v>81</v>
      </c>
      <c r="AW414" s="136" t="s">
        <v>93</v>
      </c>
      <c r="AX414" s="136" t="s">
        <v>73</v>
      </c>
      <c r="AY414" s="136" t="s">
        <v>119</v>
      </c>
    </row>
    <row r="415" spans="2:51" s="6" customFormat="1" ht="15.75" customHeight="1">
      <c r="B415" s="141"/>
      <c r="D415" s="135" t="s">
        <v>197</v>
      </c>
      <c r="E415" s="142"/>
      <c r="F415" s="143" t="s">
        <v>397</v>
      </c>
      <c r="H415" s="142"/>
      <c r="L415" s="141"/>
      <c r="M415" s="144"/>
      <c r="T415" s="145"/>
      <c r="AT415" s="142" t="s">
        <v>197</v>
      </c>
      <c r="AU415" s="142" t="s">
        <v>81</v>
      </c>
      <c r="AV415" s="142" t="s">
        <v>21</v>
      </c>
      <c r="AW415" s="142" t="s">
        <v>93</v>
      </c>
      <c r="AX415" s="142" t="s">
        <v>73</v>
      </c>
      <c r="AY415" s="142" t="s">
        <v>119</v>
      </c>
    </row>
    <row r="416" spans="2:51" s="6" customFormat="1" ht="15.75" customHeight="1">
      <c r="B416" s="134"/>
      <c r="D416" s="135" t="s">
        <v>197</v>
      </c>
      <c r="E416" s="136"/>
      <c r="F416" s="137" t="s">
        <v>523</v>
      </c>
      <c r="H416" s="138">
        <v>48.54</v>
      </c>
      <c r="L416" s="134"/>
      <c r="M416" s="139"/>
      <c r="T416" s="140"/>
      <c r="AT416" s="136" t="s">
        <v>197</v>
      </c>
      <c r="AU416" s="136" t="s">
        <v>81</v>
      </c>
      <c r="AV416" s="136" t="s">
        <v>81</v>
      </c>
      <c r="AW416" s="136" t="s">
        <v>93</v>
      </c>
      <c r="AX416" s="136" t="s">
        <v>73</v>
      </c>
      <c r="AY416" s="136" t="s">
        <v>119</v>
      </c>
    </row>
    <row r="417" spans="2:51" s="6" customFormat="1" ht="15.75" customHeight="1">
      <c r="B417" s="162"/>
      <c r="D417" s="135" t="s">
        <v>197</v>
      </c>
      <c r="E417" s="163"/>
      <c r="F417" s="164" t="s">
        <v>364</v>
      </c>
      <c r="H417" s="165">
        <v>238.33</v>
      </c>
      <c r="L417" s="162"/>
      <c r="M417" s="166"/>
      <c r="T417" s="167"/>
      <c r="AT417" s="163" t="s">
        <v>197</v>
      </c>
      <c r="AU417" s="163" t="s">
        <v>81</v>
      </c>
      <c r="AV417" s="163" t="s">
        <v>137</v>
      </c>
      <c r="AW417" s="163" t="s">
        <v>93</v>
      </c>
      <c r="AX417" s="163" t="s">
        <v>73</v>
      </c>
      <c r="AY417" s="163" t="s">
        <v>119</v>
      </c>
    </row>
    <row r="418" spans="2:51" s="6" customFormat="1" ht="15.75" customHeight="1">
      <c r="B418" s="141"/>
      <c r="D418" s="135" t="s">
        <v>197</v>
      </c>
      <c r="E418" s="142"/>
      <c r="F418" s="143" t="s">
        <v>524</v>
      </c>
      <c r="H418" s="142"/>
      <c r="L418" s="141"/>
      <c r="M418" s="144"/>
      <c r="T418" s="145"/>
      <c r="AT418" s="142" t="s">
        <v>197</v>
      </c>
      <c r="AU418" s="142" t="s">
        <v>81</v>
      </c>
      <c r="AV418" s="142" t="s">
        <v>21</v>
      </c>
      <c r="AW418" s="142" t="s">
        <v>93</v>
      </c>
      <c r="AX418" s="142" t="s">
        <v>73</v>
      </c>
      <c r="AY418" s="142" t="s">
        <v>119</v>
      </c>
    </row>
    <row r="419" spans="2:51" s="6" customFormat="1" ht="15.75" customHeight="1">
      <c r="B419" s="134"/>
      <c r="D419" s="135" t="s">
        <v>197</v>
      </c>
      <c r="E419" s="136"/>
      <c r="F419" s="137" t="s">
        <v>525</v>
      </c>
      <c r="H419" s="138">
        <v>441.1</v>
      </c>
      <c r="L419" s="134"/>
      <c r="M419" s="139"/>
      <c r="T419" s="140"/>
      <c r="AT419" s="136" t="s">
        <v>197</v>
      </c>
      <c r="AU419" s="136" t="s">
        <v>81</v>
      </c>
      <c r="AV419" s="136" t="s">
        <v>81</v>
      </c>
      <c r="AW419" s="136" t="s">
        <v>93</v>
      </c>
      <c r="AX419" s="136" t="s">
        <v>73</v>
      </c>
      <c r="AY419" s="136" t="s">
        <v>119</v>
      </c>
    </row>
    <row r="420" spans="2:51" s="6" customFormat="1" ht="15.75" customHeight="1">
      <c r="B420" s="134"/>
      <c r="D420" s="135" t="s">
        <v>197</v>
      </c>
      <c r="E420" s="136"/>
      <c r="F420" s="137" t="s">
        <v>367</v>
      </c>
      <c r="H420" s="138">
        <v>114.4</v>
      </c>
      <c r="L420" s="134"/>
      <c r="M420" s="139"/>
      <c r="T420" s="140"/>
      <c r="AT420" s="136" t="s">
        <v>197</v>
      </c>
      <c r="AU420" s="136" t="s">
        <v>81</v>
      </c>
      <c r="AV420" s="136" t="s">
        <v>81</v>
      </c>
      <c r="AW420" s="136" t="s">
        <v>93</v>
      </c>
      <c r="AX420" s="136" t="s">
        <v>73</v>
      </c>
      <c r="AY420" s="136" t="s">
        <v>119</v>
      </c>
    </row>
    <row r="421" spans="2:51" s="6" customFormat="1" ht="15.75" customHeight="1">
      <c r="B421" s="162"/>
      <c r="D421" s="135" t="s">
        <v>197</v>
      </c>
      <c r="E421" s="163"/>
      <c r="F421" s="164" t="s">
        <v>364</v>
      </c>
      <c r="H421" s="165">
        <v>555.5</v>
      </c>
      <c r="L421" s="162"/>
      <c r="M421" s="166"/>
      <c r="T421" s="167"/>
      <c r="AT421" s="163" t="s">
        <v>197</v>
      </c>
      <c r="AU421" s="163" t="s">
        <v>81</v>
      </c>
      <c r="AV421" s="163" t="s">
        <v>137</v>
      </c>
      <c r="AW421" s="163" t="s">
        <v>93</v>
      </c>
      <c r="AX421" s="163" t="s">
        <v>73</v>
      </c>
      <c r="AY421" s="163" t="s">
        <v>119</v>
      </c>
    </row>
    <row r="422" spans="2:51" s="6" customFormat="1" ht="15.75" customHeight="1">
      <c r="B422" s="141"/>
      <c r="D422" s="135" t="s">
        <v>197</v>
      </c>
      <c r="E422" s="142"/>
      <c r="F422" s="143" t="s">
        <v>526</v>
      </c>
      <c r="H422" s="142"/>
      <c r="L422" s="141"/>
      <c r="M422" s="144"/>
      <c r="T422" s="145"/>
      <c r="AT422" s="142" t="s">
        <v>197</v>
      </c>
      <c r="AU422" s="142" t="s">
        <v>81</v>
      </c>
      <c r="AV422" s="142" t="s">
        <v>21</v>
      </c>
      <c r="AW422" s="142" t="s">
        <v>93</v>
      </c>
      <c r="AX422" s="142" t="s">
        <v>73</v>
      </c>
      <c r="AY422" s="142" t="s">
        <v>119</v>
      </c>
    </row>
    <row r="423" spans="2:51" s="6" customFormat="1" ht="15.75" customHeight="1">
      <c r="B423" s="134"/>
      <c r="D423" s="135" t="s">
        <v>197</v>
      </c>
      <c r="E423" s="136"/>
      <c r="F423" s="137" t="s">
        <v>527</v>
      </c>
      <c r="H423" s="138">
        <v>27.5</v>
      </c>
      <c r="L423" s="134"/>
      <c r="M423" s="139"/>
      <c r="T423" s="140"/>
      <c r="AT423" s="136" t="s">
        <v>197</v>
      </c>
      <c r="AU423" s="136" t="s">
        <v>81</v>
      </c>
      <c r="AV423" s="136" t="s">
        <v>81</v>
      </c>
      <c r="AW423" s="136" t="s">
        <v>93</v>
      </c>
      <c r="AX423" s="136" t="s">
        <v>73</v>
      </c>
      <c r="AY423" s="136" t="s">
        <v>119</v>
      </c>
    </row>
    <row r="424" spans="2:51" s="6" customFormat="1" ht="15.75" customHeight="1">
      <c r="B424" s="141"/>
      <c r="D424" s="135" t="s">
        <v>197</v>
      </c>
      <c r="E424" s="142"/>
      <c r="F424" s="143" t="s">
        <v>370</v>
      </c>
      <c r="H424" s="142"/>
      <c r="L424" s="141"/>
      <c r="M424" s="144"/>
      <c r="T424" s="145"/>
      <c r="AT424" s="142" t="s">
        <v>197</v>
      </c>
      <c r="AU424" s="142" t="s">
        <v>81</v>
      </c>
      <c r="AV424" s="142" t="s">
        <v>21</v>
      </c>
      <c r="AW424" s="142" t="s">
        <v>93</v>
      </c>
      <c r="AX424" s="142" t="s">
        <v>73</v>
      </c>
      <c r="AY424" s="142" t="s">
        <v>119</v>
      </c>
    </row>
    <row r="425" spans="2:51" s="6" customFormat="1" ht="15.75" customHeight="1">
      <c r="B425" s="134"/>
      <c r="D425" s="135" t="s">
        <v>197</v>
      </c>
      <c r="E425" s="136"/>
      <c r="F425" s="137" t="s">
        <v>528</v>
      </c>
      <c r="H425" s="138">
        <v>12.5</v>
      </c>
      <c r="L425" s="134"/>
      <c r="M425" s="139"/>
      <c r="T425" s="140"/>
      <c r="AT425" s="136" t="s">
        <v>197</v>
      </c>
      <c r="AU425" s="136" t="s">
        <v>81</v>
      </c>
      <c r="AV425" s="136" t="s">
        <v>81</v>
      </c>
      <c r="AW425" s="136" t="s">
        <v>93</v>
      </c>
      <c r="AX425" s="136" t="s">
        <v>73</v>
      </c>
      <c r="AY425" s="136" t="s">
        <v>119</v>
      </c>
    </row>
    <row r="426" spans="2:51" s="6" customFormat="1" ht="15.75" customHeight="1">
      <c r="B426" s="162"/>
      <c r="D426" s="135" t="s">
        <v>197</v>
      </c>
      <c r="E426" s="163"/>
      <c r="F426" s="164" t="s">
        <v>364</v>
      </c>
      <c r="H426" s="165">
        <v>40</v>
      </c>
      <c r="L426" s="162"/>
      <c r="M426" s="166"/>
      <c r="T426" s="167"/>
      <c r="AT426" s="163" t="s">
        <v>197</v>
      </c>
      <c r="AU426" s="163" t="s">
        <v>81</v>
      </c>
      <c r="AV426" s="163" t="s">
        <v>137</v>
      </c>
      <c r="AW426" s="163" t="s">
        <v>93</v>
      </c>
      <c r="AX426" s="163" t="s">
        <v>73</v>
      </c>
      <c r="AY426" s="163" t="s">
        <v>119</v>
      </c>
    </row>
    <row r="427" spans="2:51" s="6" customFormat="1" ht="15.75" customHeight="1">
      <c r="B427" s="141"/>
      <c r="D427" s="135" t="s">
        <v>197</v>
      </c>
      <c r="E427" s="142"/>
      <c r="F427" s="143" t="s">
        <v>324</v>
      </c>
      <c r="H427" s="142"/>
      <c r="L427" s="141"/>
      <c r="M427" s="144"/>
      <c r="T427" s="145"/>
      <c r="AT427" s="142" t="s">
        <v>197</v>
      </c>
      <c r="AU427" s="142" t="s">
        <v>81</v>
      </c>
      <c r="AV427" s="142" t="s">
        <v>21</v>
      </c>
      <c r="AW427" s="142" t="s">
        <v>93</v>
      </c>
      <c r="AX427" s="142" t="s">
        <v>73</v>
      </c>
      <c r="AY427" s="142" t="s">
        <v>119</v>
      </c>
    </row>
    <row r="428" spans="2:51" s="6" customFormat="1" ht="15.75" customHeight="1">
      <c r="B428" s="134"/>
      <c r="D428" s="135" t="s">
        <v>197</v>
      </c>
      <c r="E428" s="136"/>
      <c r="F428" s="137" t="s">
        <v>325</v>
      </c>
      <c r="H428" s="138">
        <v>28</v>
      </c>
      <c r="L428" s="134"/>
      <c r="M428" s="139"/>
      <c r="T428" s="140"/>
      <c r="AT428" s="136" t="s">
        <v>197</v>
      </c>
      <c r="AU428" s="136" t="s">
        <v>81</v>
      </c>
      <c r="AV428" s="136" t="s">
        <v>81</v>
      </c>
      <c r="AW428" s="136" t="s">
        <v>93</v>
      </c>
      <c r="AX428" s="136" t="s">
        <v>73</v>
      </c>
      <c r="AY428" s="136" t="s">
        <v>119</v>
      </c>
    </row>
    <row r="429" spans="2:51" s="6" customFormat="1" ht="15.75" customHeight="1">
      <c r="B429" s="162"/>
      <c r="D429" s="135" t="s">
        <v>197</v>
      </c>
      <c r="E429" s="163"/>
      <c r="F429" s="164" t="s">
        <v>364</v>
      </c>
      <c r="H429" s="165">
        <v>28</v>
      </c>
      <c r="L429" s="162"/>
      <c r="M429" s="166"/>
      <c r="T429" s="167"/>
      <c r="AT429" s="163" t="s">
        <v>197</v>
      </c>
      <c r="AU429" s="163" t="s">
        <v>81</v>
      </c>
      <c r="AV429" s="163" t="s">
        <v>137</v>
      </c>
      <c r="AW429" s="163" t="s">
        <v>93</v>
      </c>
      <c r="AX429" s="163" t="s">
        <v>73</v>
      </c>
      <c r="AY429" s="163" t="s">
        <v>119</v>
      </c>
    </row>
    <row r="430" spans="2:51" s="6" customFormat="1" ht="15.75" customHeight="1">
      <c r="B430" s="146"/>
      <c r="D430" s="135" t="s">
        <v>197</v>
      </c>
      <c r="E430" s="147"/>
      <c r="F430" s="148" t="s">
        <v>211</v>
      </c>
      <c r="H430" s="149">
        <v>861.83</v>
      </c>
      <c r="L430" s="146"/>
      <c r="M430" s="150"/>
      <c r="T430" s="151"/>
      <c r="AT430" s="147" t="s">
        <v>197</v>
      </c>
      <c r="AU430" s="147" t="s">
        <v>81</v>
      </c>
      <c r="AV430" s="147" t="s">
        <v>186</v>
      </c>
      <c r="AW430" s="147" t="s">
        <v>93</v>
      </c>
      <c r="AX430" s="147" t="s">
        <v>21</v>
      </c>
      <c r="AY430" s="147" t="s">
        <v>119</v>
      </c>
    </row>
    <row r="431" spans="2:65" s="6" customFormat="1" ht="15.75" customHeight="1">
      <c r="B431" s="22"/>
      <c r="C431" s="152" t="s">
        <v>529</v>
      </c>
      <c r="D431" s="152" t="s">
        <v>233</v>
      </c>
      <c r="E431" s="153" t="s">
        <v>530</v>
      </c>
      <c r="F431" s="154" t="s">
        <v>531</v>
      </c>
      <c r="G431" s="155" t="s">
        <v>201</v>
      </c>
      <c r="H431" s="156">
        <v>4.135</v>
      </c>
      <c r="I431" s="157"/>
      <c r="J431" s="158">
        <f>ROUND($I$431*$H$431,2)</f>
        <v>0</v>
      </c>
      <c r="K431" s="154" t="s">
        <v>125</v>
      </c>
      <c r="L431" s="159"/>
      <c r="M431" s="160"/>
      <c r="N431" s="161" t="s">
        <v>44</v>
      </c>
      <c r="P431" s="126">
        <f>$O$431*$H$431</f>
        <v>0</v>
      </c>
      <c r="Q431" s="126">
        <v>1</v>
      </c>
      <c r="R431" s="126">
        <f>$Q$431*$H$431</f>
        <v>4.135</v>
      </c>
      <c r="S431" s="126">
        <v>0</v>
      </c>
      <c r="T431" s="127">
        <f>$S$431*$H$431</f>
        <v>0</v>
      </c>
      <c r="AR431" s="76" t="s">
        <v>315</v>
      </c>
      <c r="AT431" s="76" t="s">
        <v>233</v>
      </c>
      <c r="AU431" s="76" t="s">
        <v>81</v>
      </c>
      <c r="AY431" s="6" t="s">
        <v>119</v>
      </c>
      <c r="BE431" s="128">
        <f>IF($N$431="základní",$J$431,0)</f>
        <v>0</v>
      </c>
      <c r="BF431" s="128">
        <f>IF($N$431="snížená",$J$431,0)</f>
        <v>0</v>
      </c>
      <c r="BG431" s="128">
        <f>IF($N$431="zákl. přenesená",$J$431,0)</f>
        <v>0</v>
      </c>
      <c r="BH431" s="128">
        <f>IF($N$431="sníž. přenesená",$J$431,0)</f>
        <v>0</v>
      </c>
      <c r="BI431" s="128">
        <f>IF($N$431="nulová",$J$431,0)</f>
        <v>0</v>
      </c>
      <c r="BJ431" s="76" t="s">
        <v>21</v>
      </c>
      <c r="BK431" s="128">
        <f>ROUND($I$431*$H$431,2)</f>
        <v>0</v>
      </c>
      <c r="BL431" s="76" t="s">
        <v>274</v>
      </c>
      <c r="BM431" s="76" t="s">
        <v>532</v>
      </c>
    </row>
    <row r="432" spans="2:47" s="6" customFormat="1" ht="16.5" customHeight="1">
      <c r="B432" s="22"/>
      <c r="D432" s="129" t="s">
        <v>128</v>
      </c>
      <c r="F432" s="130" t="s">
        <v>533</v>
      </c>
      <c r="L432" s="22"/>
      <c r="M432" s="48"/>
      <c r="T432" s="49"/>
      <c r="AT432" s="6" t="s">
        <v>128</v>
      </c>
      <c r="AU432" s="6" t="s">
        <v>81</v>
      </c>
    </row>
    <row r="433" spans="2:47" s="6" customFormat="1" ht="30.75" customHeight="1">
      <c r="B433" s="22"/>
      <c r="D433" s="135" t="s">
        <v>410</v>
      </c>
      <c r="F433" s="168" t="s">
        <v>534</v>
      </c>
      <c r="L433" s="22"/>
      <c r="M433" s="48"/>
      <c r="T433" s="49"/>
      <c r="AT433" s="6" t="s">
        <v>410</v>
      </c>
      <c r="AU433" s="6" t="s">
        <v>81</v>
      </c>
    </row>
    <row r="434" spans="2:51" s="6" customFormat="1" ht="15.75" customHeight="1">
      <c r="B434" s="141"/>
      <c r="D434" s="135" t="s">
        <v>197</v>
      </c>
      <c r="E434" s="142"/>
      <c r="F434" s="143" t="s">
        <v>356</v>
      </c>
      <c r="H434" s="142"/>
      <c r="L434" s="141"/>
      <c r="M434" s="144"/>
      <c r="T434" s="145"/>
      <c r="AT434" s="142" t="s">
        <v>197</v>
      </c>
      <c r="AU434" s="142" t="s">
        <v>81</v>
      </c>
      <c r="AV434" s="142" t="s">
        <v>21</v>
      </c>
      <c r="AW434" s="142" t="s">
        <v>93</v>
      </c>
      <c r="AX434" s="142" t="s">
        <v>73</v>
      </c>
      <c r="AY434" s="142" t="s">
        <v>119</v>
      </c>
    </row>
    <row r="435" spans="2:51" s="6" customFormat="1" ht="15.75" customHeight="1">
      <c r="B435" s="134"/>
      <c r="D435" s="135" t="s">
        <v>197</v>
      </c>
      <c r="E435" s="136"/>
      <c r="F435" s="137" t="s">
        <v>535</v>
      </c>
      <c r="H435" s="138">
        <v>0.275</v>
      </c>
      <c r="L435" s="134"/>
      <c r="M435" s="139"/>
      <c r="T435" s="140"/>
      <c r="AT435" s="136" t="s">
        <v>197</v>
      </c>
      <c r="AU435" s="136" t="s">
        <v>81</v>
      </c>
      <c r="AV435" s="136" t="s">
        <v>81</v>
      </c>
      <c r="AW435" s="136" t="s">
        <v>93</v>
      </c>
      <c r="AX435" s="136" t="s">
        <v>73</v>
      </c>
      <c r="AY435" s="136" t="s">
        <v>119</v>
      </c>
    </row>
    <row r="436" spans="2:51" s="6" customFormat="1" ht="15.75" customHeight="1">
      <c r="B436" s="141"/>
      <c r="D436" s="135" t="s">
        <v>197</v>
      </c>
      <c r="E436" s="142"/>
      <c r="F436" s="143" t="s">
        <v>358</v>
      </c>
      <c r="H436" s="142"/>
      <c r="L436" s="141"/>
      <c r="M436" s="144"/>
      <c r="T436" s="145"/>
      <c r="AT436" s="142" t="s">
        <v>197</v>
      </c>
      <c r="AU436" s="142" t="s">
        <v>81</v>
      </c>
      <c r="AV436" s="142" t="s">
        <v>21</v>
      </c>
      <c r="AW436" s="142" t="s">
        <v>93</v>
      </c>
      <c r="AX436" s="142" t="s">
        <v>73</v>
      </c>
      <c r="AY436" s="142" t="s">
        <v>119</v>
      </c>
    </row>
    <row r="437" spans="2:51" s="6" customFormat="1" ht="15.75" customHeight="1">
      <c r="B437" s="134"/>
      <c r="D437" s="135" t="s">
        <v>197</v>
      </c>
      <c r="E437" s="136"/>
      <c r="F437" s="137" t="s">
        <v>536</v>
      </c>
      <c r="H437" s="138">
        <v>0.238</v>
      </c>
      <c r="L437" s="134"/>
      <c r="M437" s="139"/>
      <c r="T437" s="140"/>
      <c r="AT437" s="136" t="s">
        <v>197</v>
      </c>
      <c r="AU437" s="136" t="s">
        <v>81</v>
      </c>
      <c r="AV437" s="136" t="s">
        <v>81</v>
      </c>
      <c r="AW437" s="136" t="s">
        <v>93</v>
      </c>
      <c r="AX437" s="136" t="s">
        <v>73</v>
      </c>
      <c r="AY437" s="136" t="s">
        <v>119</v>
      </c>
    </row>
    <row r="438" spans="2:51" s="6" customFormat="1" ht="15.75" customHeight="1">
      <c r="B438" s="141"/>
      <c r="D438" s="135" t="s">
        <v>197</v>
      </c>
      <c r="E438" s="142"/>
      <c r="F438" s="143" t="s">
        <v>360</v>
      </c>
      <c r="H438" s="142"/>
      <c r="L438" s="141"/>
      <c r="M438" s="144"/>
      <c r="T438" s="145"/>
      <c r="AT438" s="142" t="s">
        <v>197</v>
      </c>
      <c r="AU438" s="142" t="s">
        <v>81</v>
      </c>
      <c r="AV438" s="142" t="s">
        <v>21</v>
      </c>
      <c r="AW438" s="142" t="s">
        <v>93</v>
      </c>
      <c r="AX438" s="142" t="s">
        <v>73</v>
      </c>
      <c r="AY438" s="142" t="s">
        <v>119</v>
      </c>
    </row>
    <row r="439" spans="2:51" s="6" customFormat="1" ht="15.75" customHeight="1">
      <c r="B439" s="134"/>
      <c r="D439" s="135" t="s">
        <v>197</v>
      </c>
      <c r="E439" s="136"/>
      <c r="F439" s="137" t="s">
        <v>537</v>
      </c>
      <c r="H439" s="138">
        <v>0.25</v>
      </c>
      <c r="L439" s="134"/>
      <c r="M439" s="139"/>
      <c r="T439" s="140"/>
      <c r="AT439" s="136" t="s">
        <v>197</v>
      </c>
      <c r="AU439" s="136" t="s">
        <v>81</v>
      </c>
      <c r="AV439" s="136" t="s">
        <v>81</v>
      </c>
      <c r="AW439" s="136" t="s">
        <v>93</v>
      </c>
      <c r="AX439" s="136" t="s">
        <v>73</v>
      </c>
      <c r="AY439" s="136" t="s">
        <v>119</v>
      </c>
    </row>
    <row r="440" spans="2:51" s="6" customFormat="1" ht="15.75" customHeight="1">
      <c r="B440" s="141"/>
      <c r="D440" s="135" t="s">
        <v>197</v>
      </c>
      <c r="E440" s="142"/>
      <c r="F440" s="143" t="s">
        <v>362</v>
      </c>
      <c r="H440" s="142"/>
      <c r="L440" s="141"/>
      <c r="M440" s="144"/>
      <c r="T440" s="145"/>
      <c r="AT440" s="142" t="s">
        <v>197</v>
      </c>
      <c r="AU440" s="142" t="s">
        <v>81</v>
      </c>
      <c r="AV440" s="142" t="s">
        <v>21</v>
      </c>
      <c r="AW440" s="142" t="s">
        <v>93</v>
      </c>
      <c r="AX440" s="142" t="s">
        <v>73</v>
      </c>
      <c r="AY440" s="142" t="s">
        <v>119</v>
      </c>
    </row>
    <row r="441" spans="2:51" s="6" customFormat="1" ht="15.75" customHeight="1">
      <c r="B441" s="134"/>
      <c r="D441" s="135" t="s">
        <v>197</v>
      </c>
      <c r="E441" s="136"/>
      <c r="F441" s="137" t="s">
        <v>536</v>
      </c>
      <c r="H441" s="138">
        <v>0.238</v>
      </c>
      <c r="L441" s="134"/>
      <c r="M441" s="139"/>
      <c r="T441" s="140"/>
      <c r="AT441" s="136" t="s">
        <v>197</v>
      </c>
      <c r="AU441" s="136" t="s">
        <v>81</v>
      </c>
      <c r="AV441" s="136" t="s">
        <v>81</v>
      </c>
      <c r="AW441" s="136" t="s">
        <v>93</v>
      </c>
      <c r="AX441" s="136" t="s">
        <v>73</v>
      </c>
      <c r="AY441" s="136" t="s">
        <v>119</v>
      </c>
    </row>
    <row r="442" spans="2:51" s="6" customFormat="1" ht="15.75" customHeight="1">
      <c r="B442" s="162"/>
      <c r="D442" s="135" t="s">
        <v>197</v>
      </c>
      <c r="E442" s="163"/>
      <c r="F442" s="164" t="s">
        <v>364</v>
      </c>
      <c r="H442" s="165">
        <v>1.001</v>
      </c>
      <c r="L442" s="162"/>
      <c r="M442" s="166"/>
      <c r="T442" s="167"/>
      <c r="AT442" s="163" t="s">
        <v>197</v>
      </c>
      <c r="AU442" s="163" t="s">
        <v>81</v>
      </c>
      <c r="AV442" s="163" t="s">
        <v>137</v>
      </c>
      <c r="AW442" s="163" t="s">
        <v>93</v>
      </c>
      <c r="AX442" s="163" t="s">
        <v>73</v>
      </c>
      <c r="AY442" s="163" t="s">
        <v>119</v>
      </c>
    </row>
    <row r="443" spans="2:51" s="6" customFormat="1" ht="15.75" customHeight="1">
      <c r="B443" s="141"/>
      <c r="D443" s="135" t="s">
        <v>197</v>
      </c>
      <c r="E443" s="142"/>
      <c r="F443" s="143" t="s">
        <v>399</v>
      </c>
      <c r="H443" s="142"/>
      <c r="L443" s="141"/>
      <c r="M443" s="144"/>
      <c r="T443" s="145"/>
      <c r="AT443" s="142" t="s">
        <v>197</v>
      </c>
      <c r="AU443" s="142" t="s">
        <v>81</v>
      </c>
      <c r="AV443" s="142" t="s">
        <v>21</v>
      </c>
      <c r="AW443" s="142" t="s">
        <v>93</v>
      </c>
      <c r="AX443" s="142" t="s">
        <v>73</v>
      </c>
      <c r="AY443" s="142" t="s">
        <v>119</v>
      </c>
    </row>
    <row r="444" spans="2:51" s="6" customFormat="1" ht="15.75" customHeight="1">
      <c r="B444" s="134"/>
      <c r="D444" s="135" t="s">
        <v>197</v>
      </c>
      <c r="E444" s="136"/>
      <c r="F444" s="137" t="s">
        <v>538</v>
      </c>
      <c r="H444" s="138">
        <v>2.758</v>
      </c>
      <c r="L444" s="134"/>
      <c r="M444" s="139"/>
      <c r="T444" s="140"/>
      <c r="AT444" s="136" t="s">
        <v>197</v>
      </c>
      <c r="AU444" s="136" t="s">
        <v>81</v>
      </c>
      <c r="AV444" s="136" t="s">
        <v>81</v>
      </c>
      <c r="AW444" s="136" t="s">
        <v>93</v>
      </c>
      <c r="AX444" s="136" t="s">
        <v>73</v>
      </c>
      <c r="AY444" s="136" t="s">
        <v>119</v>
      </c>
    </row>
    <row r="445" spans="2:51" s="6" customFormat="1" ht="15.75" customHeight="1">
      <c r="B445" s="162"/>
      <c r="D445" s="135" t="s">
        <v>197</v>
      </c>
      <c r="E445" s="163"/>
      <c r="F445" s="164" t="s">
        <v>364</v>
      </c>
      <c r="H445" s="165">
        <v>2.758</v>
      </c>
      <c r="L445" s="162"/>
      <c r="M445" s="166"/>
      <c r="T445" s="167"/>
      <c r="AT445" s="163" t="s">
        <v>197</v>
      </c>
      <c r="AU445" s="163" t="s">
        <v>81</v>
      </c>
      <c r="AV445" s="163" t="s">
        <v>137</v>
      </c>
      <c r="AW445" s="163" t="s">
        <v>93</v>
      </c>
      <c r="AX445" s="163" t="s">
        <v>73</v>
      </c>
      <c r="AY445" s="163" t="s">
        <v>119</v>
      </c>
    </row>
    <row r="446" spans="2:51" s="6" customFormat="1" ht="15.75" customHeight="1">
      <c r="B446" s="141"/>
      <c r="D446" s="135" t="s">
        <v>197</v>
      </c>
      <c r="E446" s="142"/>
      <c r="F446" s="143" t="s">
        <v>368</v>
      </c>
      <c r="H446" s="142"/>
      <c r="L446" s="141"/>
      <c r="M446" s="144"/>
      <c r="T446" s="145"/>
      <c r="AT446" s="142" t="s">
        <v>197</v>
      </c>
      <c r="AU446" s="142" t="s">
        <v>81</v>
      </c>
      <c r="AV446" s="142" t="s">
        <v>21</v>
      </c>
      <c r="AW446" s="142" t="s">
        <v>93</v>
      </c>
      <c r="AX446" s="142" t="s">
        <v>73</v>
      </c>
      <c r="AY446" s="142" t="s">
        <v>119</v>
      </c>
    </row>
    <row r="447" spans="2:51" s="6" customFormat="1" ht="15.75" customHeight="1">
      <c r="B447" s="134"/>
      <c r="D447" s="135" t="s">
        <v>197</v>
      </c>
      <c r="E447" s="136"/>
      <c r="F447" s="137" t="s">
        <v>539</v>
      </c>
      <c r="H447" s="138">
        <v>0.138</v>
      </c>
      <c r="L447" s="134"/>
      <c r="M447" s="139"/>
      <c r="T447" s="140"/>
      <c r="AT447" s="136" t="s">
        <v>197</v>
      </c>
      <c r="AU447" s="136" t="s">
        <v>81</v>
      </c>
      <c r="AV447" s="136" t="s">
        <v>81</v>
      </c>
      <c r="AW447" s="136" t="s">
        <v>93</v>
      </c>
      <c r="AX447" s="136" t="s">
        <v>73</v>
      </c>
      <c r="AY447" s="136" t="s">
        <v>119</v>
      </c>
    </row>
    <row r="448" spans="2:51" s="6" customFormat="1" ht="15.75" customHeight="1">
      <c r="B448" s="141"/>
      <c r="D448" s="135" t="s">
        <v>197</v>
      </c>
      <c r="E448" s="142"/>
      <c r="F448" s="143" t="s">
        <v>370</v>
      </c>
      <c r="H448" s="142"/>
      <c r="L448" s="141"/>
      <c r="M448" s="144"/>
      <c r="T448" s="145"/>
      <c r="AT448" s="142" t="s">
        <v>197</v>
      </c>
      <c r="AU448" s="142" t="s">
        <v>81</v>
      </c>
      <c r="AV448" s="142" t="s">
        <v>21</v>
      </c>
      <c r="AW448" s="142" t="s">
        <v>93</v>
      </c>
      <c r="AX448" s="142" t="s">
        <v>73</v>
      </c>
      <c r="AY448" s="142" t="s">
        <v>119</v>
      </c>
    </row>
    <row r="449" spans="2:51" s="6" customFormat="1" ht="15.75" customHeight="1">
      <c r="B449" s="134"/>
      <c r="D449" s="135" t="s">
        <v>197</v>
      </c>
      <c r="E449" s="136"/>
      <c r="F449" s="137" t="s">
        <v>540</v>
      </c>
      <c r="H449" s="138">
        <v>0.063</v>
      </c>
      <c r="L449" s="134"/>
      <c r="M449" s="139"/>
      <c r="T449" s="140"/>
      <c r="AT449" s="136" t="s">
        <v>197</v>
      </c>
      <c r="AU449" s="136" t="s">
        <v>81</v>
      </c>
      <c r="AV449" s="136" t="s">
        <v>81</v>
      </c>
      <c r="AW449" s="136" t="s">
        <v>93</v>
      </c>
      <c r="AX449" s="136" t="s">
        <v>73</v>
      </c>
      <c r="AY449" s="136" t="s">
        <v>119</v>
      </c>
    </row>
    <row r="450" spans="2:51" s="6" customFormat="1" ht="15.75" customHeight="1">
      <c r="B450" s="162"/>
      <c r="D450" s="135" t="s">
        <v>197</v>
      </c>
      <c r="E450" s="163"/>
      <c r="F450" s="164" t="s">
        <v>364</v>
      </c>
      <c r="H450" s="165">
        <v>0.201</v>
      </c>
      <c r="L450" s="162"/>
      <c r="M450" s="166"/>
      <c r="T450" s="167"/>
      <c r="AT450" s="163" t="s">
        <v>197</v>
      </c>
      <c r="AU450" s="163" t="s">
        <v>81</v>
      </c>
      <c r="AV450" s="163" t="s">
        <v>137</v>
      </c>
      <c r="AW450" s="163" t="s">
        <v>93</v>
      </c>
      <c r="AX450" s="163" t="s">
        <v>73</v>
      </c>
      <c r="AY450" s="163" t="s">
        <v>119</v>
      </c>
    </row>
    <row r="451" spans="2:51" s="6" customFormat="1" ht="15.75" customHeight="1">
      <c r="B451" s="141"/>
      <c r="D451" s="135" t="s">
        <v>197</v>
      </c>
      <c r="E451" s="142"/>
      <c r="F451" s="143" t="s">
        <v>324</v>
      </c>
      <c r="H451" s="142"/>
      <c r="L451" s="141"/>
      <c r="M451" s="144"/>
      <c r="T451" s="145"/>
      <c r="AT451" s="142" t="s">
        <v>197</v>
      </c>
      <c r="AU451" s="142" t="s">
        <v>81</v>
      </c>
      <c r="AV451" s="142" t="s">
        <v>21</v>
      </c>
      <c r="AW451" s="142" t="s">
        <v>93</v>
      </c>
      <c r="AX451" s="142" t="s">
        <v>73</v>
      </c>
      <c r="AY451" s="142" t="s">
        <v>119</v>
      </c>
    </row>
    <row r="452" spans="2:51" s="6" customFormat="1" ht="15.75" customHeight="1">
      <c r="B452" s="134"/>
      <c r="D452" s="135" t="s">
        <v>197</v>
      </c>
      <c r="E452" s="136"/>
      <c r="F452" s="137" t="s">
        <v>541</v>
      </c>
      <c r="H452" s="138">
        <v>0.175</v>
      </c>
      <c r="L452" s="134"/>
      <c r="M452" s="139"/>
      <c r="T452" s="140"/>
      <c r="AT452" s="136" t="s">
        <v>197</v>
      </c>
      <c r="AU452" s="136" t="s">
        <v>81</v>
      </c>
      <c r="AV452" s="136" t="s">
        <v>81</v>
      </c>
      <c r="AW452" s="136" t="s">
        <v>93</v>
      </c>
      <c r="AX452" s="136" t="s">
        <v>73</v>
      </c>
      <c r="AY452" s="136" t="s">
        <v>119</v>
      </c>
    </row>
    <row r="453" spans="2:51" s="6" customFormat="1" ht="15.75" customHeight="1">
      <c r="B453" s="162"/>
      <c r="D453" s="135" t="s">
        <v>197</v>
      </c>
      <c r="E453" s="163"/>
      <c r="F453" s="164" t="s">
        <v>364</v>
      </c>
      <c r="H453" s="165">
        <v>0.175</v>
      </c>
      <c r="L453" s="162"/>
      <c r="M453" s="166"/>
      <c r="T453" s="167"/>
      <c r="AT453" s="163" t="s">
        <v>197</v>
      </c>
      <c r="AU453" s="163" t="s">
        <v>81</v>
      </c>
      <c r="AV453" s="163" t="s">
        <v>137</v>
      </c>
      <c r="AW453" s="163" t="s">
        <v>93</v>
      </c>
      <c r="AX453" s="163" t="s">
        <v>73</v>
      </c>
      <c r="AY453" s="163" t="s">
        <v>119</v>
      </c>
    </row>
    <row r="454" spans="2:51" s="6" customFormat="1" ht="15.75" customHeight="1">
      <c r="B454" s="146"/>
      <c r="D454" s="135" t="s">
        <v>197</v>
      </c>
      <c r="E454" s="147"/>
      <c r="F454" s="148" t="s">
        <v>211</v>
      </c>
      <c r="H454" s="149">
        <v>4.135</v>
      </c>
      <c r="L454" s="146"/>
      <c r="M454" s="150"/>
      <c r="T454" s="151"/>
      <c r="AT454" s="147" t="s">
        <v>197</v>
      </c>
      <c r="AU454" s="147" t="s">
        <v>81</v>
      </c>
      <c r="AV454" s="147" t="s">
        <v>186</v>
      </c>
      <c r="AW454" s="147" t="s">
        <v>93</v>
      </c>
      <c r="AX454" s="147" t="s">
        <v>21</v>
      </c>
      <c r="AY454" s="147" t="s">
        <v>119</v>
      </c>
    </row>
    <row r="455" spans="2:65" s="6" customFormat="1" ht="15.75" customHeight="1">
      <c r="B455" s="22"/>
      <c r="C455" s="152" t="s">
        <v>542</v>
      </c>
      <c r="D455" s="152" t="s">
        <v>233</v>
      </c>
      <c r="E455" s="153" t="s">
        <v>543</v>
      </c>
      <c r="F455" s="154" t="s">
        <v>544</v>
      </c>
      <c r="G455" s="155" t="s">
        <v>201</v>
      </c>
      <c r="H455" s="156">
        <v>0.213</v>
      </c>
      <c r="I455" s="157"/>
      <c r="J455" s="158">
        <f>ROUND($I$455*$H$455,2)</f>
        <v>0</v>
      </c>
      <c r="K455" s="154" t="s">
        <v>125</v>
      </c>
      <c r="L455" s="159"/>
      <c r="M455" s="160"/>
      <c r="N455" s="161" t="s">
        <v>44</v>
      </c>
      <c r="P455" s="126">
        <f>$O$455*$H$455</f>
        <v>0</v>
      </c>
      <c r="Q455" s="126">
        <v>1</v>
      </c>
      <c r="R455" s="126">
        <f>$Q$455*$H$455</f>
        <v>0.213</v>
      </c>
      <c r="S455" s="126">
        <v>0</v>
      </c>
      <c r="T455" s="127">
        <f>$S$455*$H$455</f>
        <v>0</v>
      </c>
      <c r="AR455" s="76" t="s">
        <v>315</v>
      </c>
      <c r="AT455" s="76" t="s">
        <v>233</v>
      </c>
      <c r="AU455" s="76" t="s">
        <v>81</v>
      </c>
      <c r="AY455" s="6" t="s">
        <v>119</v>
      </c>
      <c r="BE455" s="128">
        <f>IF($N$455="základní",$J$455,0)</f>
        <v>0</v>
      </c>
      <c r="BF455" s="128">
        <f>IF($N$455="snížená",$J$455,0)</f>
        <v>0</v>
      </c>
      <c r="BG455" s="128">
        <f>IF($N$455="zákl. přenesená",$J$455,0)</f>
        <v>0</v>
      </c>
      <c r="BH455" s="128">
        <f>IF($N$455="sníž. přenesená",$J$455,0)</f>
        <v>0</v>
      </c>
      <c r="BI455" s="128">
        <f>IF($N$455="nulová",$J$455,0)</f>
        <v>0</v>
      </c>
      <c r="BJ455" s="76" t="s">
        <v>21</v>
      </c>
      <c r="BK455" s="128">
        <f>ROUND($I$455*$H$455,2)</f>
        <v>0</v>
      </c>
      <c r="BL455" s="76" t="s">
        <v>274</v>
      </c>
      <c r="BM455" s="76" t="s">
        <v>545</v>
      </c>
    </row>
    <row r="456" spans="2:47" s="6" customFormat="1" ht="16.5" customHeight="1">
      <c r="B456" s="22"/>
      <c r="D456" s="129" t="s">
        <v>128</v>
      </c>
      <c r="F456" s="130" t="s">
        <v>546</v>
      </c>
      <c r="L456" s="22"/>
      <c r="M456" s="48"/>
      <c r="T456" s="49"/>
      <c r="AT456" s="6" t="s">
        <v>128</v>
      </c>
      <c r="AU456" s="6" t="s">
        <v>81</v>
      </c>
    </row>
    <row r="457" spans="2:47" s="6" customFormat="1" ht="30.75" customHeight="1">
      <c r="B457" s="22"/>
      <c r="D457" s="135" t="s">
        <v>410</v>
      </c>
      <c r="F457" s="168" t="s">
        <v>547</v>
      </c>
      <c r="L457" s="22"/>
      <c r="M457" s="48"/>
      <c r="T457" s="49"/>
      <c r="AT457" s="6" t="s">
        <v>410</v>
      </c>
      <c r="AU457" s="6" t="s">
        <v>81</v>
      </c>
    </row>
    <row r="458" spans="2:51" s="6" customFormat="1" ht="15.75" customHeight="1">
      <c r="B458" s="141"/>
      <c r="D458" s="135" t="s">
        <v>197</v>
      </c>
      <c r="E458" s="142"/>
      <c r="F458" s="143" t="s">
        <v>397</v>
      </c>
      <c r="H458" s="142"/>
      <c r="L458" s="141"/>
      <c r="M458" s="144"/>
      <c r="T458" s="145"/>
      <c r="AT458" s="142" t="s">
        <v>197</v>
      </c>
      <c r="AU458" s="142" t="s">
        <v>81</v>
      </c>
      <c r="AV458" s="142" t="s">
        <v>21</v>
      </c>
      <c r="AW458" s="142" t="s">
        <v>93</v>
      </c>
      <c r="AX458" s="142" t="s">
        <v>73</v>
      </c>
      <c r="AY458" s="142" t="s">
        <v>119</v>
      </c>
    </row>
    <row r="459" spans="2:51" s="6" customFormat="1" ht="15.75" customHeight="1">
      <c r="B459" s="134"/>
      <c r="D459" s="135" t="s">
        <v>197</v>
      </c>
      <c r="E459" s="136"/>
      <c r="F459" s="137" t="s">
        <v>548</v>
      </c>
      <c r="H459" s="138">
        <v>0.213</v>
      </c>
      <c r="L459" s="134"/>
      <c r="M459" s="139"/>
      <c r="T459" s="140"/>
      <c r="AT459" s="136" t="s">
        <v>197</v>
      </c>
      <c r="AU459" s="136" t="s">
        <v>81</v>
      </c>
      <c r="AV459" s="136" t="s">
        <v>81</v>
      </c>
      <c r="AW459" s="136" t="s">
        <v>93</v>
      </c>
      <c r="AX459" s="136" t="s">
        <v>73</v>
      </c>
      <c r="AY459" s="136" t="s">
        <v>119</v>
      </c>
    </row>
    <row r="460" spans="2:51" s="6" customFormat="1" ht="15.75" customHeight="1">
      <c r="B460" s="146"/>
      <c r="D460" s="135" t="s">
        <v>197</v>
      </c>
      <c r="E460" s="147"/>
      <c r="F460" s="148" t="s">
        <v>211</v>
      </c>
      <c r="H460" s="149">
        <v>0.213</v>
      </c>
      <c r="L460" s="146"/>
      <c r="M460" s="150"/>
      <c r="T460" s="151"/>
      <c r="AT460" s="147" t="s">
        <v>197</v>
      </c>
      <c r="AU460" s="147" t="s">
        <v>81</v>
      </c>
      <c r="AV460" s="147" t="s">
        <v>186</v>
      </c>
      <c r="AW460" s="147" t="s">
        <v>93</v>
      </c>
      <c r="AX460" s="147" t="s">
        <v>21</v>
      </c>
      <c r="AY460" s="147" t="s">
        <v>119</v>
      </c>
    </row>
    <row r="461" spans="2:65" s="6" customFormat="1" ht="15.75" customHeight="1">
      <c r="B461" s="22"/>
      <c r="C461" s="152" t="s">
        <v>549</v>
      </c>
      <c r="D461" s="152" t="s">
        <v>233</v>
      </c>
      <c r="E461" s="153" t="s">
        <v>550</v>
      </c>
      <c r="F461" s="154" t="s">
        <v>551</v>
      </c>
      <c r="G461" s="155" t="s">
        <v>201</v>
      </c>
      <c r="H461" s="156">
        <v>0.021</v>
      </c>
      <c r="I461" s="157"/>
      <c r="J461" s="158">
        <f>ROUND($I$461*$H$461,2)</f>
        <v>0</v>
      </c>
      <c r="K461" s="154" t="s">
        <v>125</v>
      </c>
      <c r="L461" s="159"/>
      <c r="M461" s="160"/>
      <c r="N461" s="161" t="s">
        <v>44</v>
      </c>
      <c r="P461" s="126">
        <f>$O$461*$H$461</f>
        <v>0</v>
      </c>
      <c r="Q461" s="126">
        <v>1</v>
      </c>
      <c r="R461" s="126">
        <f>$Q$461*$H$461</f>
        <v>0.021</v>
      </c>
      <c r="S461" s="126">
        <v>0</v>
      </c>
      <c r="T461" s="127">
        <f>$S$461*$H$461</f>
        <v>0</v>
      </c>
      <c r="AR461" s="76" t="s">
        <v>315</v>
      </c>
      <c r="AT461" s="76" t="s">
        <v>233</v>
      </c>
      <c r="AU461" s="76" t="s">
        <v>81</v>
      </c>
      <c r="AY461" s="6" t="s">
        <v>119</v>
      </c>
      <c r="BE461" s="128">
        <f>IF($N$461="základní",$J$461,0)</f>
        <v>0</v>
      </c>
      <c r="BF461" s="128">
        <f>IF($N$461="snížená",$J$461,0)</f>
        <v>0</v>
      </c>
      <c r="BG461" s="128">
        <f>IF($N$461="zákl. přenesená",$J$461,0)</f>
        <v>0</v>
      </c>
      <c r="BH461" s="128">
        <f>IF($N$461="sníž. přenesená",$J$461,0)</f>
        <v>0</v>
      </c>
      <c r="BI461" s="128">
        <f>IF($N$461="nulová",$J$461,0)</f>
        <v>0</v>
      </c>
      <c r="BJ461" s="76" t="s">
        <v>21</v>
      </c>
      <c r="BK461" s="128">
        <f>ROUND($I$461*$H$461,2)</f>
        <v>0</v>
      </c>
      <c r="BL461" s="76" t="s">
        <v>274</v>
      </c>
      <c r="BM461" s="76" t="s">
        <v>552</v>
      </c>
    </row>
    <row r="462" spans="2:47" s="6" customFormat="1" ht="16.5" customHeight="1">
      <c r="B462" s="22"/>
      <c r="D462" s="129" t="s">
        <v>128</v>
      </c>
      <c r="F462" s="130" t="s">
        <v>553</v>
      </c>
      <c r="L462" s="22"/>
      <c r="M462" s="48"/>
      <c r="T462" s="49"/>
      <c r="AT462" s="6" t="s">
        <v>128</v>
      </c>
      <c r="AU462" s="6" t="s">
        <v>81</v>
      </c>
    </row>
    <row r="463" spans="2:47" s="6" customFormat="1" ht="30.75" customHeight="1">
      <c r="B463" s="22"/>
      <c r="D463" s="135" t="s">
        <v>410</v>
      </c>
      <c r="F463" s="168" t="s">
        <v>554</v>
      </c>
      <c r="L463" s="22"/>
      <c r="M463" s="48"/>
      <c r="T463" s="49"/>
      <c r="AT463" s="6" t="s">
        <v>410</v>
      </c>
      <c r="AU463" s="6" t="s">
        <v>81</v>
      </c>
    </row>
    <row r="464" spans="2:51" s="6" customFormat="1" ht="15.75" customHeight="1">
      <c r="B464" s="141"/>
      <c r="D464" s="135" t="s">
        <v>197</v>
      </c>
      <c r="E464" s="142"/>
      <c r="F464" s="143" t="s">
        <v>356</v>
      </c>
      <c r="H464" s="142"/>
      <c r="L464" s="141"/>
      <c r="M464" s="144"/>
      <c r="T464" s="145"/>
      <c r="AT464" s="142" t="s">
        <v>197</v>
      </c>
      <c r="AU464" s="142" t="s">
        <v>81</v>
      </c>
      <c r="AV464" s="142" t="s">
        <v>21</v>
      </c>
      <c r="AW464" s="142" t="s">
        <v>93</v>
      </c>
      <c r="AX464" s="142" t="s">
        <v>73</v>
      </c>
      <c r="AY464" s="142" t="s">
        <v>119</v>
      </c>
    </row>
    <row r="465" spans="2:51" s="6" customFormat="1" ht="15.75" customHeight="1">
      <c r="B465" s="134"/>
      <c r="D465" s="135" t="s">
        <v>197</v>
      </c>
      <c r="E465" s="136"/>
      <c r="F465" s="137" t="s">
        <v>555</v>
      </c>
      <c r="H465" s="138">
        <v>0.005</v>
      </c>
      <c r="L465" s="134"/>
      <c r="M465" s="139"/>
      <c r="T465" s="140"/>
      <c r="AT465" s="136" t="s">
        <v>197</v>
      </c>
      <c r="AU465" s="136" t="s">
        <v>81</v>
      </c>
      <c r="AV465" s="136" t="s">
        <v>81</v>
      </c>
      <c r="AW465" s="136" t="s">
        <v>93</v>
      </c>
      <c r="AX465" s="136" t="s">
        <v>73</v>
      </c>
      <c r="AY465" s="136" t="s">
        <v>119</v>
      </c>
    </row>
    <row r="466" spans="2:51" s="6" customFormat="1" ht="15.75" customHeight="1">
      <c r="B466" s="141"/>
      <c r="D466" s="135" t="s">
        <v>197</v>
      </c>
      <c r="E466" s="142"/>
      <c r="F466" s="143" t="s">
        <v>358</v>
      </c>
      <c r="H466" s="142"/>
      <c r="L466" s="141"/>
      <c r="M466" s="144"/>
      <c r="T466" s="145"/>
      <c r="AT466" s="142" t="s">
        <v>197</v>
      </c>
      <c r="AU466" s="142" t="s">
        <v>81</v>
      </c>
      <c r="AV466" s="142" t="s">
        <v>21</v>
      </c>
      <c r="AW466" s="142" t="s">
        <v>93</v>
      </c>
      <c r="AX466" s="142" t="s">
        <v>73</v>
      </c>
      <c r="AY466" s="142" t="s">
        <v>119</v>
      </c>
    </row>
    <row r="467" spans="2:51" s="6" customFormat="1" ht="15.75" customHeight="1">
      <c r="B467" s="134"/>
      <c r="D467" s="135" t="s">
        <v>197</v>
      </c>
      <c r="E467" s="136"/>
      <c r="F467" s="137" t="s">
        <v>556</v>
      </c>
      <c r="H467" s="138">
        <v>0.004</v>
      </c>
      <c r="L467" s="134"/>
      <c r="M467" s="139"/>
      <c r="T467" s="140"/>
      <c r="AT467" s="136" t="s">
        <v>197</v>
      </c>
      <c r="AU467" s="136" t="s">
        <v>81</v>
      </c>
      <c r="AV467" s="136" t="s">
        <v>81</v>
      </c>
      <c r="AW467" s="136" t="s">
        <v>93</v>
      </c>
      <c r="AX467" s="136" t="s">
        <v>73</v>
      </c>
      <c r="AY467" s="136" t="s">
        <v>119</v>
      </c>
    </row>
    <row r="468" spans="2:51" s="6" customFormat="1" ht="15.75" customHeight="1">
      <c r="B468" s="141"/>
      <c r="D468" s="135" t="s">
        <v>197</v>
      </c>
      <c r="E468" s="142"/>
      <c r="F468" s="143" t="s">
        <v>360</v>
      </c>
      <c r="H468" s="142"/>
      <c r="L468" s="141"/>
      <c r="M468" s="144"/>
      <c r="T468" s="145"/>
      <c r="AT468" s="142" t="s">
        <v>197</v>
      </c>
      <c r="AU468" s="142" t="s">
        <v>81</v>
      </c>
      <c r="AV468" s="142" t="s">
        <v>21</v>
      </c>
      <c r="AW468" s="142" t="s">
        <v>93</v>
      </c>
      <c r="AX468" s="142" t="s">
        <v>73</v>
      </c>
      <c r="AY468" s="142" t="s">
        <v>119</v>
      </c>
    </row>
    <row r="469" spans="2:51" s="6" customFormat="1" ht="15.75" customHeight="1">
      <c r="B469" s="134"/>
      <c r="D469" s="135" t="s">
        <v>197</v>
      </c>
      <c r="E469" s="136"/>
      <c r="F469" s="137" t="s">
        <v>557</v>
      </c>
      <c r="H469" s="138">
        <v>0.004</v>
      </c>
      <c r="L469" s="134"/>
      <c r="M469" s="139"/>
      <c r="T469" s="140"/>
      <c r="AT469" s="136" t="s">
        <v>197</v>
      </c>
      <c r="AU469" s="136" t="s">
        <v>81</v>
      </c>
      <c r="AV469" s="136" t="s">
        <v>81</v>
      </c>
      <c r="AW469" s="136" t="s">
        <v>93</v>
      </c>
      <c r="AX469" s="136" t="s">
        <v>73</v>
      </c>
      <c r="AY469" s="136" t="s">
        <v>119</v>
      </c>
    </row>
    <row r="470" spans="2:51" s="6" customFormat="1" ht="15.75" customHeight="1">
      <c r="B470" s="141"/>
      <c r="D470" s="135" t="s">
        <v>197</v>
      </c>
      <c r="E470" s="142"/>
      <c r="F470" s="143" t="s">
        <v>362</v>
      </c>
      <c r="H470" s="142"/>
      <c r="L470" s="141"/>
      <c r="M470" s="144"/>
      <c r="T470" s="145"/>
      <c r="AT470" s="142" t="s">
        <v>197</v>
      </c>
      <c r="AU470" s="142" t="s">
        <v>81</v>
      </c>
      <c r="AV470" s="142" t="s">
        <v>21</v>
      </c>
      <c r="AW470" s="142" t="s">
        <v>93</v>
      </c>
      <c r="AX470" s="142" t="s">
        <v>73</v>
      </c>
      <c r="AY470" s="142" t="s">
        <v>119</v>
      </c>
    </row>
    <row r="471" spans="2:51" s="6" customFormat="1" ht="15.75" customHeight="1">
      <c r="B471" s="134"/>
      <c r="D471" s="135" t="s">
        <v>197</v>
      </c>
      <c r="E471" s="136"/>
      <c r="F471" s="137" t="s">
        <v>556</v>
      </c>
      <c r="H471" s="138">
        <v>0.004</v>
      </c>
      <c r="L471" s="134"/>
      <c r="M471" s="139"/>
      <c r="T471" s="140"/>
      <c r="AT471" s="136" t="s">
        <v>197</v>
      </c>
      <c r="AU471" s="136" t="s">
        <v>81</v>
      </c>
      <c r="AV471" s="136" t="s">
        <v>81</v>
      </c>
      <c r="AW471" s="136" t="s">
        <v>93</v>
      </c>
      <c r="AX471" s="136" t="s">
        <v>73</v>
      </c>
      <c r="AY471" s="136" t="s">
        <v>119</v>
      </c>
    </row>
    <row r="472" spans="2:51" s="6" customFormat="1" ht="15.75" customHeight="1">
      <c r="B472" s="141"/>
      <c r="D472" s="135" t="s">
        <v>197</v>
      </c>
      <c r="E472" s="142"/>
      <c r="F472" s="143" t="s">
        <v>397</v>
      </c>
      <c r="H472" s="142"/>
      <c r="L472" s="141"/>
      <c r="M472" s="144"/>
      <c r="T472" s="145"/>
      <c r="AT472" s="142" t="s">
        <v>197</v>
      </c>
      <c r="AU472" s="142" t="s">
        <v>81</v>
      </c>
      <c r="AV472" s="142" t="s">
        <v>21</v>
      </c>
      <c r="AW472" s="142" t="s">
        <v>93</v>
      </c>
      <c r="AX472" s="142" t="s">
        <v>73</v>
      </c>
      <c r="AY472" s="142" t="s">
        <v>119</v>
      </c>
    </row>
    <row r="473" spans="2:51" s="6" customFormat="1" ht="15.75" customHeight="1">
      <c r="B473" s="134"/>
      <c r="D473" s="135" t="s">
        <v>197</v>
      </c>
      <c r="E473" s="136"/>
      <c r="F473" s="137" t="s">
        <v>558</v>
      </c>
      <c r="H473" s="138">
        <v>0.004</v>
      </c>
      <c r="L473" s="134"/>
      <c r="M473" s="139"/>
      <c r="T473" s="140"/>
      <c r="AT473" s="136" t="s">
        <v>197</v>
      </c>
      <c r="AU473" s="136" t="s">
        <v>81</v>
      </c>
      <c r="AV473" s="136" t="s">
        <v>81</v>
      </c>
      <c r="AW473" s="136" t="s">
        <v>93</v>
      </c>
      <c r="AX473" s="136" t="s">
        <v>73</v>
      </c>
      <c r="AY473" s="136" t="s">
        <v>119</v>
      </c>
    </row>
    <row r="474" spans="2:51" s="6" customFormat="1" ht="15.75" customHeight="1">
      <c r="B474" s="146"/>
      <c r="D474" s="135" t="s">
        <v>197</v>
      </c>
      <c r="E474" s="147"/>
      <c r="F474" s="148" t="s">
        <v>211</v>
      </c>
      <c r="H474" s="149">
        <v>0.021</v>
      </c>
      <c r="L474" s="146"/>
      <c r="M474" s="150"/>
      <c r="T474" s="151"/>
      <c r="AT474" s="147" t="s">
        <v>197</v>
      </c>
      <c r="AU474" s="147" t="s">
        <v>81</v>
      </c>
      <c r="AV474" s="147" t="s">
        <v>186</v>
      </c>
      <c r="AW474" s="147" t="s">
        <v>93</v>
      </c>
      <c r="AX474" s="147" t="s">
        <v>21</v>
      </c>
      <c r="AY474" s="147" t="s">
        <v>119</v>
      </c>
    </row>
    <row r="475" spans="2:65" s="6" customFormat="1" ht="15.75" customHeight="1">
      <c r="B475" s="22"/>
      <c r="C475" s="152" t="s">
        <v>559</v>
      </c>
      <c r="D475" s="152" t="s">
        <v>233</v>
      </c>
      <c r="E475" s="153" t="s">
        <v>560</v>
      </c>
      <c r="F475" s="154" t="s">
        <v>561</v>
      </c>
      <c r="G475" s="155" t="s">
        <v>201</v>
      </c>
      <c r="H475" s="156">
        <v>0.996</v>
      </c>
      <c r="I475" s="157"/>
      <c r="J475" s="158">
        <f>ROUND($I$475*$H$475,2)</f>
        <v>0</v>
      </c>
      <c r="K475" s="154"/>
      <c r="L475" s="159"/>
      <c r="M475" s="160"/>
      <c r="N475" s="161" t="s">
        <v>44</v>
      </c>
      <c r="P475" s="126">
        <f>$O$475*$H$475</f>
        <v>0</v>
      </c>
      <c r="Q475" s="126">
        <v>1</v>
      </c>
      <c r="R475" s="126">
        <f>$Q$475*$H$475</f>
        <v>0.996</v>
      </c>
      <c r="S475" s="126">
        <v>0</v>
      </c>
      <c r="T475" s="127">
        <f>$S$475*$H$475</f>
        <v>0</v>
      </c>
      <c r="AR475" s="76" t="s">
        <v>315</v>
      </c>
      <c r="AT475" s="76" t="s">
        <v>233</v>
      </c>
      <c r="AU475" s="76" t="s">
        <v>81</v>
      </c>
      <c r="AY475" s="6" t="s">
        <v>119</v>
      </c>
      <c r="BE475" s="128">
        <f>IF($N$475="základní",$J$475,0)</f>
        <v>0</v>
      </c>
      <c r="BF475" s="128">
        <f>IF($N$475="snížená",$J$475,0)</f>
        <v>0</v>
      </c>
      <c r="BG475" s="128">
        <f>IF($N$475="zákl. přenesená",$J$475,0)</f>
        <v>0</v>
      </c>
      <c r="BH475" s="128">
        <f>IF($N$475="sníž. přenesená",$J$475,0)</f>
        <v>0</v>
      </c>
      <c r="BI475" s="128">
        <f>IF($N$475="nulová",$J$475,0)</f>
        <v>0</v>
      </c>
      <c r="BJ475" s="76" t="s">
        <v>21</v>
      </c>
      <c r="BK475" s="128">
        <f>ROUND($I$475*$H$475,2)</f>
        <v>0</v>
      </c>
      <c r="BL475" s="76" t="s">
        <v>274</v>
      </c>
      <c r="BM475" s="76" t="s">
        <v>562</v>
      </c>
    </row>
    <row r="476" spans="2:47" s="6" customFormat="1" ht="16.5" customHeight="1">
      <c r="B476" s="22"/>
      <c r="D476" s="129" t="s">
        <v>128</v>
      </c>
      <c r="F476" s="130" t="s">
        <v>563</v>
      </c>
      <c r="L476" s="22"/>
      <c r="M476" s="48"/>
      <c r="T476" s="49"/>
      <c r="AT476" s="6" t="s">
        <v>128</v>
      </c>
      <c r="AU476" s="6" t="s">
        <v>81</v>
      </c>
    </row>
    <row r="477" spans="2:47" s="6" customFormat="1" ht="30.75" customHeight="1">
      <c r="B477" s="22"/>
      <c r="D477" s="135" t="s">
        <v>410</v>
      </c>
      <c r="F477" s="168" t="s">
        <v>564</v>
      </c>
      <c r="L477" s="22"/>
      <c r="M477" s="48"/>
      <c r="T477" s="49"/>
      <c r="AT477" s="6" t="s">
        <v>410</v>
      </c>
      <c r="AU477" s="6" t="s">
        <v>81</v>
      </c>
    </row>
    <row r="478" spans="2:51" s="6" customFormat="1" ht="15.75" customHeight="1">
      <c r="B478" s="134"/>
      <c r="D478" s="135" t="s">
        <v>197</v>
      </c>
      <c r="E478" s="136"/>
      <c r="F478" s="137" t="s">
        <v>565</v>
      </c>
      <c r="H478" s="138">
        <v>0.791</v>
      </c>
      <c r="L478" s="134"/>
      <c r="M478" s="139"/>
      <c r="T478" s="140"/>
      <c r="AT478" s="136" t="s">
        <v>197</v>
      </c>
      <c r="AU478" s="136" t="s">
        <v>81</v>
      </c>
      <c r="AV478" s="136" t="s">
        <v>81</v>
      </c>
      <c r="AW478" s="136" t="s">
        <v>93</v>
      </c>
      <c r="AX478" s="136" t="s">
        <v>73</v>
      </c>
      <c r="AY478" s="136" t="s">
        <v>119</v>
      </c>
    </row>
    <row r="479" spans="2:51" s="6" customFormat="1" ht="15.75" customHeight="1">
      <c r="B479" s="134"/>
      <c r="D479" s="135" t="s">
        <v>197</v>
      </c>
      <c r="E479" s="136"/>
      <c r="F479" s="137" t="s">
        <v>566</v>
      </c>
      <c r="H479" s="138">
        <v>0.205</v>
      </c>
      <c r="L479" s="134"/>
      <c r="M479" s="139"/>
      <c r="T479" s="140"/>
      <c r="AT479" s="136" t="s">
        <v>197</v>
      </c>
      <c r="AU479" s="136" t="s">
        <v>81</v>
      </c>
      <c r="AV479" s="136" t="s">
        <v>81</v>
      </c>
      <c r="AW479" s="136" t="s">
        <v>93</v>
      </c>
      <c r="AX479" s="136" t="s">
        <v>73</v>
      </c>
      <c r="AY479" s="136" t="s">
        <v>119</v>
      </c>
    </row>
    <row r="480" spans="2:51" s="6" customFormat="1" ht="15.75" customHeight="1">
      <c r="B480" s="146"/>
      <c r="D480" s="135" t="s">
        <v>197</v>
      </c>
      <c r="E480" s="147"/>
      <c r="F480" s="148" t="s">
        <v>211</v>
      </c>
      <c r="H480" s="149">
        <v>0.996</v>
      </c>
      <c r="L480" s="146"/>
      <c r="M480" s="150"/>
      <c r="T480" s="151"/>
      <c r="AT480" s="147" t="s">
        <v>197</v>
      </c>
      <c r="AU480" s="147" t="s">
        <v>81</v>
      </c>
      <c r="AV480" s="147" t="s">
        <v>186</v>
      </c>
      <c r="AW480" s="147" t="s">
        <v>93</v>
      </c>
      <c r="AX480" s="147" t="s">
        <v>21</v>
      </c>
      <c r="AY480" s="147" t="s">
        <v>119</v>
      </c>
    </row>
    <row r="481" spans="2:65" s="6" customFormat="1" ht="15.75" customHeight="1">
      <c r="B481" s="22"/>
      <c r="C481" s="152" t="s">
        <v>567</v>
      </c>
      <c r="D481" s="152" t="s">
        <v>233</v>
      </c>
      <c r="E481" s="153" t="s">
        <v>568</v>
      </c>
      <c r="F481" s="154" t="s">
        <v>569</v>
      </c>
      <c r="G481" s="155" t="s">
        <v>201</v>
      </c>
      <c r="H481" s="156">
        <v>2.174</v>
      </c>
      <c r="I481" s="157"/>
      <c r="J481" s="158">
        <f>ROUND($I$481*$H$481,2)</f>
        <v>0</v>
      </c>
      <c r="K481" s="154"/>
      <c r="L481" s="159"/>
      <c r="M481" s="160"/>
      <c r="N481" s="161" t="s">
        <v>44</v>
      </c>
      <c r="P481" s="126">
        <f>$O$481*$H$481</f>
        <v>0</v>
      </c>
      <c r="Q481" s="126">
        <v>1</v>
      </c>
      <c r="R481" s="126">
        <f>$Q$481*$H$481</f>
        <v>2.174</v>
      </c>
      <c r="S481" s="126">
        <v>0</v>
      </c>
      <c r="T481" s="127">
        <f>$S$481*$H$481</f>
        <v>0</v>
      </c>
      <c r="AR481" s="76" t="s">
        <v>315</v>
      </c>
      <c r="AT481" s="76" t="s">
        <v>233</v>
      </c>
      <c r="AU481" s="76" t="s">
        <v>81</v>
      </c>
      <c r="AY481" s="6" t="s">
        <v>119</v>
      </c>
      <c r="BE481" s="128">
        <f>IF($N$481="základní",$J$481,0)</f>
        <v>0</v>
      </c>
      <c r="BF481" s="128">
        <f>IF($N$481="snížená",$J$481,0)</f>
        <v>0</v>
      </c>
      <c r="BG481" s="128">
        <f>IF($N$481="zákl. přenesená",$J$481,0)</f>
        <v>0</v>
      </c>
      <c r="BH481" s="128">
        <f>IF($N$481="sníž. přenesená",$J$481,0)</f>
        <v>0</v>
      </c>
      <c r="BI481" s="128">
        <f>IF($N$481="nulová",$J$481,0)</f>
        <v>0</v>
      </c>
      <c r="BJ481" s="76" t="s">
        <v>21</v>
      </c>
      <c r="BK481" s="128">
        <f>ROUND($I$481*$H$481,2)</f>
        <v>0</v>
      </c>
      <c r="BL481" s="76" t="s">
        <v>274</v>
      </c>
      <c r="BM481" s="76" t="s">
        <v>570</v>
      </c>
    </row>
    <row r="482" spans="2:47" s="6" customFormat="1" ht="16.5" customHeight="1">
      <c r="B482" s="22"/>
      <c r="D482" s="129" t="s">
        <v>128</v>
      </c>
      <c r="F482" s="130" t="s">
        <v>571</v>
      </c>
      <c r="L482" s="22"/>
      <c r="M482" s="48"/>
      <c r="T482" s="49"/>
      <c r="AT482" s="6" t="s">
        <v>128</v>
      </c>
      <c r="AU482" s="6" t="s">
        <v>81</v>
      </c>
    </row>
    <row r="483" spans="2:47" s="6" customFormat="1" ht="30.75" customHeight="1">
      <c r="B483" s="22"/>
      <c r="D483" s="135" t="s">
        <v>410</v>
      </c>
      <c r="F483" s="168" t="s">
        <v>572</v>
      </c>
      <c r="L483" s="22"/>
      <c r="M483" s="48"/>
      <c r="T483" s="49"/>
      <c r="AT483" s="6" t="s">
        <v>410</v>
      </c>
      <c r="AU483" s="6" t="s">
        <v>81</v>
      </c>
    </row>
    <row r="484" spans="2:51" s="6" customFormat="1" ht="15.75" customHeight="1">
      <c r="B484" s="141"/>
      <c r="D484" s="135" t="s">
        <v>197</v>
      </c>
      <c r="E484" s="142"/>
      <c r="F484" s="143" t="s">
        <v>356</v>
      </c>
      <c r="H484" s="142"/>
      <c r="L484" s="141"/>
      <c r="M484" s="144"/>
      <c r="T484" s="145"/>
      <c r="AT484" s="142" t="s">
        <v>197</v>
      </c>
      <c r="AU484" s="142" t="s">
        <v>81</v>
      </c>
      <c r="AV484" s="142" t="s">
        <v>21</v>
      </c>
      <c r="AW484" s="142" t="s">
        <v>93</v>
      </c>
      <c r="AX484" s="142" t="s">
        <v>73</v>
      </c>
      <c r="AY484" s="142" t="s">
        <v>119</v>
      </c>
    </row>
    <row r="485" spans="2:51" s="6" customFormat="1" ht="15.75" customHeight="1">
      <c r="B485" s="134"/>
      <c r="D485" s="135" t="s">
        <v>197</v>
      </c>
      <c r="E485" s="136"/>
      <c r="F485" s="137" t="s">
        <v>573</v>
      </c>
      <c r="H485" s="138">
        <v>0.055</v>
      </c>
      <c r="L485" s="134"/>
      <c r="M485" s="139"/>
      <c r="T485" s="140"/>
      <c r="AT485" s="136" t="s">
        <v>197</v>
      </c>
      <c r="AU485" s="136" t="s">
        <v>81</v>
      </c>
      <c r="AV485" s="136" t="s">
        <v>81</v>
      </c>
      <c r="AW485" s="136" t="s">
        <v>93</v>
      </c>
      <c r="AX485" s="136" t="s">
        <v>73</v>
      </c>
      <c r="AY485" s="136" t="s">
        <v>119</v>
      </c>
    </row>
    <row r="486" spans="2:51" s="6" customFormat="1" ht="15.75" customHeight="1">
      <c r="B486" s="141"/>
      <c r="D486" s="135" t="s">
        <v>197</v>
      </c>
      <c r="E486" s="142"/>
      <c r="F486" s="143" t="s">
        <v>358</v>
      </c>
      <c r="H486" s="142"/>
      <c r="L486" s="141"/>
      <c r="M486" s="144"/>
      <c r="T486" s="145"/>
      <c r="AT486" s="142" t="s">
        <v>197</v>
      </c>
      <c r="AU486" s="142" t="s">
        <v>81</v>
      </c>
      <c r="AV486" s="142" t="s">
        <v>21</v>
      </c>
      <c r="AW486" s="142" t="s">
        <v>93</v>
      </c>
      <c r="AX486" s="142" t="s">
        <v>73</v>
      </c>
      <c r="AY486" s="142" t="s">
        <v>119</v>
      </c>
    </row>
    <row r="487" spans="2:51" s="6" customFormat="1" ht="15.75" customHeight="1">
      <c r="B487" s="134"/>
      <c r="D487" s="135" t="s">
        <v>197</v>
      </c>
      <c r="E487" s="136"/>
      <c r="F487" s="137" t="s">
        <v>574</v>
      </c>
      <c r="H487" s="138">
        <v>0.053</v>
      </c>
      <c r="L487" s="134"/>
      <c r="M487" s="139"/>
      <c r="T487" s="140"/>
      <c r="AT487" s="136" t="s">
        <v>197</v>
      </c>
      <c r="AU487" s="136" t="s">
        <v>81</v>
      </c>
      <c r="AV487" s="136" t="s">
        <v>81</v>
      </c>
      <c r="AW487" s="136" t="s">
        <v>93</v>
      </c>
      <c r="AX487" s="136" t="s">
        <v>73</v>
      </c>
      <c r="AY487" s="136" t="s">
        <v>119</v>
      </c>
    </row>
    <row r="488" spans="2:51" s="6" customFormat="1" ht="15.75" customHeight="1">
      <c r="B488" s="141"/>
      <c r="D488" s="135" t="s">
        <v>197</v>
      </c>
      <c r="E488" s="142"/>
      <c r="F488" s="143" t="s">
        <v>360</v>
      </c>
      <c r="H488" s="142"/>
      <c r="L488" s="141"/>
      <c r="M488" s="144"/>
      <c r="T488" s="145"/>
      <c r="AT488" s="142" t="s">
        <v>197</v>
      </c>
      <c r="AU488" s="142" t="s">
        <v>81</v>
      </c>
      <c r="AV488" s="142" t="s">
        <v>21</v>
      </c>
      <c r="AW488" s="142" t="s">
        <v>93</v>
      </c>
      <c r="AX488" s="142" t="s">
        <v>73</v>
      </c>
      <c r="AY488" s="142" t="s">
        <v>119</v>
      </c>
    </row>
    <row r="489" spans="2:51" s="6" customFormat="1" ht="15.75" customHeight="1">
      <c r="B489" s="134"/>
      <c r="D489" s="135" t="s">
        <v>197</v>
      </c>
      <c r="E489" s="136"/>
      <c r="F489" s="137" t="s">
        <v>575</v>
      </c>
      <c r="H489" s="138">
        <v>0.048</v>
      </c>
      <c r="L489" s="134"/>
      <c r="M489" s="139"/>
      <c r="T489" s="140"/>
      <c r="AT489" s="136" t="s">
        <v>197</v>
      </c>
      <c r="AU489" s="136" t="s">
        <v>81</v>
      </c>
      <c r="AV489" s="136" t="s">
        <v>81</v>
      </c>
      <c r="AW489" s="136" t="s">
        <v>93</v>
      </c>
      <c r="AX489" s="136" t="s">
        <v>73</v>
      </c>
      <c r="AY489" s="136" t="s">
        <v>119</v>
      </c>
    </row>
    <row r="490" spans="2:51" s="6" customFormat="1" ht="15.75" customHeight="1">
      <c r="B490" s="141"/>
      <c r="D490" s="135" t="s">
        <v>197</v>
      </c>
      <c r="E490" s="142"/>
      <c r="F490" s="143" t="s">
        <v>362</v>
      </c>
      <c r="H490" s="142"/>
      <c r="L490" s="141"/>
      <c r="M490" s="144"/>
      <c r="T490" s="145"/>
      <c r="AT490" s="142" t="s">
        <v>197</v>
      </c>
      <c r="AU490" s="142" t="s">
        <v>81</v>
      </c>
      <c r="AV490" s="142" t="s">
        <v>21</v>
      </c>
      <c r="AW490" s="142" t="s">
        <v>93</v>
      </c>
      <c r="AX490" s="142" t="s">
        <v>73</v>
      </c>
      <c r="AY490" s="142" t="s">
        <v>119</v>
      </c>
    </row>
    <row r="491" spans="2:51" s="6" customFormat="1" ht="15.75" customHeight="1">
      <c r="B491" s="134"/>
      <c r="D491" s="135" t="s">
        <v>197</v>
      </c>
      <c r="E491" s="136"/>
      <c r="F491" s="137" t="s">
        <v>576</v>
      </c>
      <c r="H491" s="138">
        <v>0.054</v>
      </c>
      <c r="L491" s="134"/>
      <c r="M491" s="139"/>
      <c r="T491" s="140"/>
      <c r="AT491" s="136" t="s">
        <v>197</v>
      </c>
      <c r="AU491" s="136" t="s">
        <v>81</v>
      </c>
      <c r="AV491" s="136" t="s">
        <v>81</v>
      </c>
      <c r="AW491" s="136" t="s">
        <v>93</v>
      </c>
      <c r="AX491" s="136" t="s">
        <v>73</v>
      </c>
      <c r="AY491" s="136" t="s">
        <v>119</v>
      </c>
    </row>
    <row r="492" spans="2:51" s="6" customFormat="1" ht="15.75" customHeight="1">
      <c r="B492" s="141"/>
      <c r="D492" s="135" t="s">
        <v>197</v>
      </c>
      <c r="E492" s="142"/>
      <c r="F492" s="143" t="s">
        <v>397</v>
      </c>
      <c r="H492" s="142"/>
      <c r="L492" s="141"/>
      <c r="M492" s="144"/>
      <c r="T492" s="145"/>
      <c r="AT492" s="142" t="s">
        <v>197</v>
      </c>
      <c r="AU492" s="142" t="s">
        <v>81</v>
      </c>
      <c r="AV492" s="142" t="s">
        <v>21</v>
      </c>
      <c r="AW492" s="142" t="s">
        <v>93</v>
      </c>
      <c r="AX492" s="142" t="s">
        <v>73</v>
      </c>
      <c r="AY492" s="142" t="s">
        <v>119</v>
      </c>
    </row>
    <row r="493" spans="2:51" s="6" customFormat="1" ht="15.75" customHeight="1">
      <c r="B493" s="134"/>
      <c r="D493" s="135" t="s">
        <v>197</v>
      </c>
      <c r="E493" s="136"/>
      <c r="F493" s="137" t="s">
        <v>577</v>
      </c>
      <c r="H493" s="138">
        <v>0.047</v>
      </c>
      <c r="L493" s="134"/>
      <c r="M493" s="139"/>
      <c r="T493" s="140"/>
      <c r="AT493" s="136" t="s">
        <v>197</v>
      </c>
      <c r="AU493" s="136" t="s">
        <v>81</v>
      </c>
      <c r="AV493" s="136" t="s">
        <v>81</v>
      </c>
      <c r="AW493" s="136" t="s">
        <v>93</v>
      </c>
      <c r="AX493" s="136" t="s">
        <v>73</v>
      </c>
      <c r="AY493" s="136" t="s">
        <v>119</v>
      </c>
    </row>
    <row r="494" spans="2:51" s="6" customFormat="1" ht="15.75" customHeight="1">
      <c r="B494" s="162"/>
      <c r="D494" s="135" t="s">
        <v>197</v>
      </c>
      <c r="E494" s="163"/>
      <c r="F494" s="164" t="s">
        <v>364</v>
      </c>
      <c r="H494" s="165">
        <v>0.257</v>
      </c>
      <c r="L494" s="162"/>
      <c r="M494" s="166"/>
      <c r="T494" s="167"/>
      <c r="AT494" s="163" t="s">
        <v>197</v>
      </c>
      <c r="AU494" s="163" t="s">
        <v>81</v>
      </c>
      <c r="AV494" s="163" t="s">
        <v>137</v>
      </c>
      <c r="AW494" s="163" t="s">
        <v>93</v>
      </c>
      <c r="AX494" s="163" t="s">
        <v>73</v>
      </c>
      <c r="AY494" s="163" t="s">
        <v>119</v>
      </c>
    </row>
    <row r="495" spans="2:51" s="6" customFormat="1" ht="15.75" customHeight="1">
      <c r="B495" s="141"/>
      <c r="D495" s="135" t="s">
        <v>197</v>
      </c>
      <c r="E495" s="142"/>
      <c r="F495" s="143" t="s">
        <v>399</v>
      </c>
      <c r="H495" s="142"/>
      <c r="L495" s="141"/>
      <c r="M495" s="144"/>
      <c r="T495" s="145"/>
      <c r="AT495" s="142" t="s">
        <v>197</v>
      </c>
      <c r="AU495" s="142" t="s">
        <v>81</v>
      </c>
      <c r="AV495" s="142" t="s">
        <v>21</v>
      </c>
      <c r="AW495" s="142" t="s">
        <v>93</v>
      </c>
      <c r="AX495" s="142" t="s">
        <v>73</v>
      </c>
      <c r="AY495" s="142" t="s">
        <v>119</v>
      </c>
    </row>
    <row r="496" spans="2:51" s="6" customFormat="1" ht="15.75" customHeight="1">
      <c r="B496" s="134"/>
      <c r="D496" s="135" t="s">
        <v>197</v>
      </c>
      <c r="E496" s="136"/>
      <c r="F496" s="137" t="s">
        <v>578</v>
      </c>
      <c r="H496" s="138">
        <v>0.488</v>
      </c>
      <c r="L496" s="134"/>
      <c r="M496" s="139"/>
      <c r="T496" s="140"/>
      <c r="AT496" s="136" t="s">
        <v>197</v>
      </c>
      <c r="AU496" s="136" t="s">
        <v>81</v>
      </c>
      <c r="AV496" s="136" t="s">
        <v>81</v>
      </c>
      <c r="AW496" s="136" t="s">
        <v>93</v>
      </c>
      <c r="AX496" s="136" t="s">
        <v>73</v>
      </c>
      <c r="AY496" s="136" t="s">
        <v>119</v>
      </c>
    </row>
    <row r="497" spans="2:51" s="6" customFormat="1" ht="15.75" customHeight="1">
      <c r="B497" s="141"/>
      <c r="D497" s="135" t="s">
        <v>197</v>
      </c>
      <c r="E497" s="142"/>
      <c r="F497" s="143" t="s">
        <v>579</v>
      </c>
      <c r="H497" s="142"/>
      <c r="L497" s="141"/>
      <c r="M497" s="144"/>
      <c r="T497" s="145"/>
      <c r="AT497" s="142" t="s">
        <v>197</v>
      </c>
      <c r="AU497" s="142" t="s">
        <v>81</v>
      </c>
      <c r="AV497" s="142" t="s">
        <v>21</v>
      </c>
      <c r="AW497" s="142" t="s">
        <v>93</v>
      </c>
      <c r="AX497" s="142" t="s">
        <v>73</v>
      </c>
      <c r="AY497" s="142" t="s">
        <v>119</v>
      </c>
    </row>
    <row r="498" spans="2:51" s="6" customFormat="1" ht="15.75" customHeight="1">
      <c r="B498" s="134"/>
      <c r="D498" s="135" t="s">
        <v>197</v>
      </c>
      <c r="E498" s="136"/>
      <c r="F498" s="137" t="s">
        <v>580</v>
      </c>
      <c r="H498" s="138">
        <v>0.038</v>
      </c>
      <c r="L498" s="134"/>
      <c r="M498" s="139"/>
      <c r="T498" s="140"/>
      <c r="AT498" s="136" t="s">
        <v>197</v>
      </c>
      <c r="AU498" s="136" t="s">
        <v>81</v>
      </c>
      <c r="AV498" s="136" t="s">
        <v>81</v>
      </c>
      <c r="AW498" s="136" t="s">
        <v>93</v>
      </c>
      <c r="AX498" s="136" t="s">
        <v>73</v>
      </c>
      <c r="AY498" s="136" t="s">
        <v>119</v>
      </c>
    </row>
    <row r="499" spans="2:51" s="6" customFormat="1" ht="15.75" customHeight="1">
      <c r="B499" s="134"/>
      <c r="D499" s="135" t="s">
        <v>197</v>
      </c>
      <c r="E499" s="136"/>
      <c r="F499" s="137" t="s">
        <v>581</v>
      </c>
      <c r="H499" s="138">
        <v>1.36</v>
      </c>
      <c r="L499" s="134"/>
      <c r="M499" s="139"/>
      <c r="T499" s="140"/>
      <c r="AT499" s="136" t="s">
        <v>197</v>
      </c>
      <c r="AU499" s="136" t="s">
        <v>81</v>
      </c>
      <c r="AV499" s="136" t="s">
        <v>81</v>
      </c>
      <c r="AW499" s="136" t="s">
        <v>93</v>
      </c>
      <c r="AX499" s="136" t="s">
        <v>73</v>
      </c>
      <c r="AY499" s="136" t="s">
        <v>119</v>
      </c>
    </row>
    <row r="500" spans="2:51" s="6" customFormat="1" ht="15.75" customHeight="1">
      <c r="B500" s="162"/>
      <c r="D500" s="135" t="s">
        <v>197</v>
      </c>
      <c r="E500" s="163"/>
      <c r="F500" s="164" t="s">
        <v>364</v>
      </c>
      <c r="H500" s="165">
        <v>1.886</v>
      </c>
      <c r="L500" s="162"/>
      <c r="M500" s="166"/>
      <c r="T500" s="167"/>
      <c r="AT500" s="163" t="s">
        <v>197</v>
      </c>
      <c r="AU500" s="163" t="s">
        <v>81</v>
      </c>
      <c r="AV500" s="163" t="s">
        <v>137</v>
      </c>
      <c r="AW500" s="163" t="s">
        <v>93</v>
      </c>
      <c r="AX500" s="163" t="s">
        <v>73</v>
      </c>
      <c r="AY500" s="163" t="s">
        <v>119</v>
      </c>
    </row>
    <row r="501" spans="2:51" s="6" customFormat="1" ht="15.75" customHeight="1">
      <c r="B501" s="141"/>
      <c r="D501" s="135" t="s">
        <v>197</v>
      </c>
      <c r="E501" s="142"/>
      <c r="F501" s="143" t="s">
        <v>324</v>
      </c>
      <c r="H501" s="142"/>
      <c r="L501" s="141"/>
      <c r="M501" s="144"/>
      <c r="T501" s="145"/>
      <c r="AT501" s="142" t="s">
        <v>197</v>
      </c>
      <c r="AU501" s="142" t="s">
        <v>81</v>
      </c>
      <c r="AV501" s="142" t="s">
        <v>21</v>
      </c>
      <c r="AW501" s="142" t="s">
        <v>93</v>
      </c>
      <c r="AX501" s="142" t="s">
        <v>73</v>
      </c>
      <c r="AY501" s="142" t="s">
        <v>119</v>
      </c>
    </row>
    <row r="502" spans="2:51" s="6" customFormat="1" ht="15.75" customHeight="1">
      <c r="B502" s="134"/>
      <c r="D502" s="135" t="s">
        <v>197</v>
      </c>
      <c r="E502" s="136"/>
      <c r="F502" s="137" t="s">
        <v>582</v>
      </c>
      <c r="H502" s="138">
        <v>0.031</v>
      </c>
      <c r="L502" s="134"/>
      <c r="M502" s="139"/>
      <c r="T502" s="140"/>
      <c r="AT502" s="136" t="s">
        <v>197</v>
      </c>
      <c r="AU502" s="136" t="s">
        <v>81</v>
      </c>
      <c r="AV502" s="136" t="s">
        <v>81</v>
      </c>
      <c r="AW502" s="136" t="s">
        <v>93</v>
      </c>
      <c r="AX502" s="136" t="s">
        <v>73</v>
      </c>
      <c r="AY502" s="136" t="s">
        <v>119</v>
      </c>
    </row>
    <row r="503" spans="2:51" s="6" customFormat="1" ht="15.75" customHeight="1">
      <c r="B503" s="162"/>
      <c r="D503" s="135" t="s">
        <v>197</v>
      </c>
      <c r="E503" s="163"/>
      <c r="F503" s="164" t="s">
        <v>364</v>
      </c>
      <c r="H503" s="165">
        <v>0.031</v>
      </c>
      <c r="L503" s="162"/>
      <c r="M503" s="166"/>
      <c r="T503" s="167"/>
      <c r="AT503" s="163" t="s">
        <v>197</v>
      </c>
      <c r="AU503" s="163" t="s">
        <v>81</v>
      </c>
      <c r="AV503" s="163" t="s">
        <v>137</v>
      </c>
      <c r="AW503" s="163" t="s">
        <v>93</v>
      </c>
      <c r="AX503" s="163" t="s">
        <v>73</v>
      </c>
      <c r="AY503" s="163" t="s">
        <v>119</v>
      </c>
    </row>
    <row r="504" spans="2:51" s="6" customFormat="1" ht="15.75" customHeight="1">
      <c r="B504" s="146"/>
      <c r="D504" s="135" t="s">
        <v>197</v>
      </c>
      <c r="E504" s="147"/>
      <c r="F504" s="148" t="s">
        <v>211</v>
      </c>
      <c r="H504" s="149">
        <v>2.174</v>
      </c>
      <c r="L504" s="146"/>
      <c r="M504" s="150"/>
      <c r="T504" s="151"/>
      <c r="AT504" s="147" t="s">
        <v>197</v>
      </c>
      <c r="AU504" s="147" t="s">
        <v>81</v>
      </c>
      <c r="AV504" s="147" t="s">
        <v>186</v>
      </c>
      <c r="AW504" s="147" t="s">
        <v>93</v>
      </c>
      <c r="AX504" s="147" t="s">
        <v>21</v>
      </c>
      <c r="AY504" s="147" t="s">
        <v>119</v>
      </c>
    </row>
    <row r="505" spans="2:65" s="6" customFormat="1" ht="15.75" customHeight="1">
      <c r="B505" s="22"/>
      <c r="C505" s="152" t="s">
        <v>583</v>
      </c>
      <c r="D505" s="152" t="s">
        <v>233</v>
      </c>
      <c r="E505" s="153" t="s">
        <v>465</v>
      </c>
      <c r="F505" s="154" t="s">
        <v>466</v>
      </c>
      <c r="G505" s="155" t="s">
        <v>467</v>
      </c>
      <c r="H505" s="156">
        <v>2.931</v>
      </c>
      <c r="I505" s="157"/>
      <c r="J505" s="158">
        <f>ROUND($I$505*$H$505,2)</f>
        <v>0</v>
      </c>
      <c r="K505" s="154" t="s">
        <v>125</v>
      </c>
      <c r="L505" s="159"/>
      <c r="M505" s="160"/>
      <c r="N505" s="161" t="s">
        <v>44</v>
      </c>
      <c r="P505" s="126">
        <f>$O$505*$H$505</f>
        <v>0</v>
      </c>
      <c r="Q505" s="126">
        <v>0.173</v>
      </c>
      <c r="R505" s="126">
        <f>$Q$505*$H$505</f>
        <v>0.5070629999999999</v>
      </c>
      <c r="S505" s="126">
        <v>0</v>
      </c>
      <c r="T505" s="127">
        <f>$S$505*$H$505</f>
        <v>0</v>
      </c>
      <c r="AR505" s="76" t="s">
        <v>315</v>
      </c>
      <c r="AT505" s="76" t="s">
        <v>233</v>
      </c>
      <c r="AU505" s="76" t="s">
        <v>81</v>
      </c>
      <c r="AY505" s="6" t="s">
        <v>119</v>
      </c>
      <c r="BE505" s="128">
        <f>IF($N$505="základní",$J$505,0)</f>
        <v>0</v>
      </c>
      <c r="BF505" s="128">
        <f>IF($N$505="snížená",$J$505,0)</f>
        <v>0</v>
      </c>
      <c r="BG505" s="128">
        <f>IF($N$505="zákl. přenesená",$J$505,0)</f>
        <v>0</v>
      </c>
      <c r="BH505" s="128">
        <f>IF($N$505="sníž. přenesená",$J$505,0)</f>
        <v>0</v>
      </c>
      <c r="BI505" s="128">
        <f>IF($N$505="nulová",$J$505,0)</f>
        <v>0</v>
      </c>
      <c r="BJ505" s="76" t="s">
        <v>21</v>
      </c>
      <c r="BK505" s="128">
        <f>ROUND($I$505*$H$505,2)</f>
        <v>0</v>
      </c>
      <c r="BL505" s="76" t="s">
        <v>274</v>
      </c>
      <c r="BM505" s="76" t="s">
        <v>584</v>
      </c>
    </row>
    <row r="506" spans="2:47" s="6" customFormat="1" ht="16.5" customHeight="1">
      <c r="B506" s="22"/>
      <c r="D506" s="129" t="s">
        <v>128</v>
      </c>
      <c r="F506" s="130" t="s">
        <v>469</v>
      </c>
      <c r="L506" s="22"/>
      <c r="M506" s="48"/>
      <c r="T506" s="49"/>
      <c r="AT506" s="6" t="s">
        <v>128</v>
      </c>
      <c r="AU506" s="6" t="s">
        <v>81</v>
      </c>
    </row>
    <row r="507" spans="2:51" s="6" customFormat="1" ht="15.75" customHeight="1">
      <c r="B507" s="141"/>
      <c r="D507" s="135" t="s">
        <v>197</v>
      </c>
      <c r="E507" s="142"/>
      <c r="F507" s="143" t="s">
        <v>356</v>
      </c>
      <c r="H507" s="142"/>
      <c r="L507" s="141"/>
      <c r="M507" s="144"/>
      <c r="T507" s="145"/>
      <c r="AT507" s="142" t="s">
        <v>197</v>
      </c>
      <c r="AU507" s="142" t="s">
        <v>81</v>
      </c>
      <c r="AV507" s="142" t="s">
        <v>21</v>
      </c>
      <c r="AW507" s="142" t="s">
        <v>93</v>
      </c>
      <c r="AX507" s="142" t="s">
        <v>73</v>
      </c>
      <c r="AY507" s="142" t="s">
        <v>119</v>
      </c>
    </row>
    <row r="508" spans="2:51" s="6" customFormat="1" ht="15.75" customHeight="1">
      <c r="B508" s="134"/>
      <c r="D508" s="135" t="s">
        <v>197</v>
      </c>
      <c r="E508" s="136"/>
      <c r="F508" s="137" t="s">
        <v>585</v>
      </c>
      <c r="H508" s="138">
        <v>0.092</v>
      </c>
      <c r="L508" s="134"/>
      <c r="M508" s="139"/>
      <c r="T508" s="140"/>
      <c r="AT508" s="136" t="s">
        <v>197</v>
      </c>
      <c r="AU508" s="136" t="s">
        <v>81</v>
      </c>
      <c r="AV508" s="136" t="s">
        <v>81</v>
      </c>
      <c r="AW508" s="136" t="s">
        <v>93</v>
      </c>
      <c r="AX508" s="136" t="s">
        <v>73</v>
      </c>
      <c r="AY508" s="136" t="s">
        <v>119</v>
      </c>
    </row>
    <row r="509" spans="2:51" s="6" customFormat="1" ht="15.75" customHeight="1">
      <c r="B509" s="141"/>
      <c r="D509" s="135" t="s">
        <v>197</v>
      </c>
      <c r="E509" s="142"/>
      <c r="F509" s="143" t="s">
        <v>358</v>
      </c>
      <c r="H509" s="142"/>
      <c r="L509" s="141"/>
      <c r="M509" s="144"/>
      <c r="T509" s="145"/>
      <c r="AT509" s="142" t="s">
        <v>197</v>
      </c>
      <c r="AU509" s="142" t="s">
        <v>81</v>
      </c>
      <c r="AV509" s="142" t="s">
        <v>21</v>
      </c>
      <c r="AW509" s="142" t="s">
        <v>93</v>
      </c>
      <c r="AX509" s="142" t="s">
        <v>73</v>
      </c>
      <c r="AY509" s="142" t="s">
        <v>119</v>
      </c>
    </row>
    <row r="510" spans="2:51" s="6" customFormat="1" ht="15.75" customHeight="1">
      <c r="B510" s="134"/>
      <c r="D510" s="135" t="s">
        <v>197</v>
      </c>
      <c r="E510" s="136"/>
      <c r="F510" s="137" t="s">
        <v>586</v>
      </c>
      <c r="H510" s="138">
        <v>0.08</v>
      </c>
      <c r="L510" s="134"/>
      <c r="M510" s="139"/>
      <c r="T510" s="140"/>
      <c r="AT510" s="136" t="s">
        <v>197</v>
      </c>
      <c r="AU510" s="136" t="s">
        <v>81</v>
      </c>
      <c r="AV510" s="136" t="s">
        <v>81</v>
      </c>
      <c r="AW510" s="136" t="s">
        <v>93</v>
      </c>
      <c r="AX510" s="136" t="s">
        <v>73</v>
      </c>
      <c r="AY510" s="136" t="s">
        <v>119</v>
      </c>
    </row>
    <row r="511" spans="2:51" s="6" customFormat="1" ht="15.75" customHeight="1">
      <c r="B511" s="141"/>
      <c r="D511" s="135" t="s">
        <v>197</v>
      </c>
      <c r="E511" s="142"/>
      <c r="F511" s="143" t="s">
        <v>360</v>
      </c>
      <c r="H511" s="142"/>
      <c r="L511" s="141"/>
      <c r="M511" s="144"/>
      <c r="T511" s="145"/>
      <c r="AT511" s="142" t="s">
        <v>197</v>
      </c>
      <c r="AU511" s="142" t="s">
        <v>81</v>
      </c>
      <c r="AV511" s="142" t="s">
        <v>21</v>
      </c>
      <c r="AW511" s="142" t="s">
        <v>93</v>
      </c>
      <c r="AX511" s="142" t="s">
        <v>73</v>
      </c>
      <c r="AY511" s="142" t="s">
        <v>119</v>
      </c>
    </row>
    <row r="512" spans="2:51" s="6" customFormat="1" ht="15.75" customHeight="1">
      <c r="B512" s="134"/>
      <c r="D512" s="135" t="s">
        <v>197</v>
      </c>
      <c r="E512" s="136"/>
      <c r="F512" s="137" t="s">
        <v>587</v>
      </c>
      <c r="H512" s="138">
        <v>0.084</v>
      </c>
      <c r="L512" s="134"/>
      <c r="M512" s="139"/>
      <c r="T512" s="140"/>
      <c r="AT512" s="136" t="s">
        <v>197</v>
      </c>
      <c r="AU512" s="136" t="s">
        <v>81</v>
      </c>
      <c r="AV512" s="136" t="s">
        <v>81</v>
      </c>
      <c r="AW512" s="136" t="s">
        <v>93</v>
      </c>
      <c r="AX512" s="136" t="s">
        <v>73</v>
      </c>
      <c r="AY512" s="136" t="s">
        <v>119</v>
      </c>
    </row>
    <row r="513" spans="2:51" s="6" customFormat="1" ht="15.75" customHeight="1">
      <c r="B513" s="141"/>
      <c r="D513" s="135" t="s">
        <v>197</v>
      </c>
      <c r="E513" s="142"/>
      <c r="F513" s="143" t="s">
        <v>362</v>
      </c>
      <c r="H513" s="142"/>
      <c r="L513" s="141"/>
      <c r="M513" s="144"/>
      <c r="T513" s="145"/>
      <c r="AT513" s="142" t="s">
        <v>197</v>
      </c>
      <c r="AU513" s="142" t="s">
        <v>81</v>
      </c>
      <c r="AV513" s="142" t="s">
        <v>21</v>
      </c>
      <c r="AW513" s="142" t="s">
        <v>93</v>
      </c>
      <c r="AX513" s="142" t="s">
        <v>73</v>
      </c>
      <c r="AY513" s="142" t="s">
        <v>119</v>
      </c>
    </row>
    <row r="514" spans="2:51" s="6" customFormat="1" ht="15.75" customHeight="1">
      <c r="B514" s="134"/>
      <c r="D514" s="135" t="s">
        <v>197</v>
      </c>
      <c r="E514" s="136"/>
      <c r="F514" s="137" t="s">
        <v>586</v>
      </c>
      <c r="H514" s="138">
        <v>0.08</v>
      </c>
      <c r="L514" s="134"/>
      <c r="M514" s="139"/>
      <c r="T514" s="140"/>
      <c r="AT514" s="136" t="s">
        <v>197</v>
      </c>
      <c r="AU514" s="136" t="s">
        <v>81</v>
      </c>
      <c r="AV514" s="136" t="s">
        <v>81</v>
      </c>
      <c r="AW514" s="136" t="s">
        <v>93</v>
      </c>
      <c r="AX514" s="136" t="s">
        <v>73</v>
      </c>
      <c r="AY514" s="136" t="s">
        <v>119</v>
      </c>
    </row>
    <row r="515" spans="2:51" s="6" customFormat="1" ht="15.75" customHeight="1">
      <c r="B515" s="141"/>
      <c r="D515" s="135" t="s">
        <v>197</v>
      </c>
      <c r="E515" s="142"/>
      <c r="F515" s="143" t="s">
        <v>397</v>
      </c>
      <c r="H515" s="142"/>
      <c r="L515" s="141"/>
      <c r="M515" s="144"/>
      <c r="T515" s="145"/>
      <c r="AT515" s="142" t="s">
        <v>197</v>
      </c>
      <c r="AU515" s="142" t="s">
        <v>81</v>
      </c>
      <c r="AV515" s="142" t="s">
        <v>21</v>
      </c>
      <c r="AW515" s="142" t="s">
        <v>93</v>
      </c>
      <c r="AX515" s="142" t="s">
        <v>73</v>
      </c>
      <c r="AY515" s="142" t="s">
        <v>119</v>
      </c>
    </row>
    <row r="516" spans="2:51" s="6" customFormat="1" ht="15.75" customHeight="1">
      <c r="B516" s="134"/>
      <c r="D516" s="135" t="s">
        <v>197</v>
      </c>
      <c r="E516" s="136"/>
      <c r="F516" s="137" t="s">
        <v>588</v>
      </c>
      <c r="H516" s="138">
        <v>0.071</v>
      </c>
      <c r="L516" s="134"/>
      <c r="M516" s="139"/>
      <c r="T516" s="140"/>
      <c r="AT516" s="136" t="s">
        <v>197</v>
      </c>
      <c r="AU516" s="136" t="s">
        <v>81</v>
      </c>
      <c r="AV516" s="136" t="s">
        <v>81</v>
      </c>
      <c r="AW516" s="136" t="s">
        <v>93</v>
      </c>
      <c r="AX516" s="136" t="s">
        <v>73</v>
      </c>
      <c r="AY516" s="136" t="s">
        <v>119</v>
      </c>
    </row>
    <row r="517" spans="2:51" s="6" customFormat="1" ht="15.75" customHeight="1">
      <c r="B517" s="162"/>
      <c r="D517" s="135" t="s">
        <v>197</v>
      </c>
      <c r="E517" s="163"/>
      <c r="F517" s="164" t="s">
        <v>364</v>
      </c>
      <c r="H517" s="165">
        <v>0.407</v>
      </c>
      <c r="L517" s="162"/>
      <c r="M517" s="166"/>
      <c r="T517" s="167"/>
      <c r="AT517" s="163" t="s">
        <v>197</v>
      </c>
      <c r="AU517" s="163" t="s">
        <v>81</v>
      </c>
      <c r="AV517" s="163" t="s">
        <v>137</v>
      </c>
      <c r="AW517" s="163" t="s">
        <v>93</v>
      </c>
      <c r="AX517" s="163" t="s">
        <v>73</v>
      </c>
      <c r="AY517" s="163" t="s">
        <v>119</v>
      </c>
    </row>
    <row r="518" spans="2:51" s="6" customFormat="1" ht="15.75" customHeight="1">
      <c r="B518" s="141"/>
      <c r="D518" s="135" t="s">
        <v>197</v>
      </c>
      <c r="E518" s="142"/>
      <c r="F518" s="143" t="s">
        <v>365</v>
      </c>
      <c r="H518" s="142"/>
      <c r="L518" s="141"/>
      <c r="M518" s="144"/>
      <c r="T518" s="145"/>
      <c r="AT518" s="142" t="s">
        <v>197</v>
      </c>
      <c r="AU518" s="142" t="s">
        <v>81</v>
      </c>
      <c r="AV518" s="142" t="s">
        <v>21</v>
      </c>
      <c r="AW518" s="142" t="s">
        <v>93</v>
      </c>
      <c r="AX518" s="142" t="s">
        <v>73</v>
      </c>
      <c r="AY518" s="142" t="s">
        <v>119</v>
      </c>
    </row>
    <row r="519" spans="2:51" s="6" customFormat="1" ht="15.75" customHeight="1">
      <c r="B519" s="134"/>
      <c r="D519" s="135" t="s">
        <v>197</v>
      </c>
      <c r="E519" s="136"/>
      <c r="F519" s="137" t="s">
        <v>589</v>
      </c>
      <c r="H519" s="138">
        <v>1.852</v>
      </c>
      <c r="L519" s="134"/>
      <c r="M519" s="139"/>
      <c r="T519" s="140"/>
      <c r="AT519" s="136" t="s">
        <v>197</v>
      </c>
      <c r="AU519" s="136" t="s">
        <v>81</v>
      </c>
      <c r="AV519" s="136" t="s">
        <v>81</v>
      </c>
      <c r="AW519" s="136" t="s">
        <v>93</v>
      </c>
      <c r="AX519" s="136" t="s">
        <v>73</v>
      </c>
      <c r="AY519" s="136" t="s">
        <v>119</v>
      </c>
    </row>
    <row r="520" spans="2:51" s="6" customFormat="1" ht="15.75" customHeight="1">
      <c r="B520" s="162"/>
      <c r="D520" s="135" t="s">
        <v>197</v>
      </c>
      <c r="E520" s="163"/>
      <c r="F520" s="164" t="s">
        <v>364</v>
      </c>
      <c r="H520" s="165">
        <v>1.852</v>
      </c>
      <c r="L520" s="162"/>
      <c r="M520" s="166"/>
      <c r="T520" s="167"/>
      <c r="AT520" s="163" t="s">
        <v>197</v>
      </c>
      <c r="AU520" s="163" t="s">
        <v>81</v>
      </c>
      <c r="AV520" s="163" t="s">
        <v>137</v>
      </c>
      <c r="AW520" s="163" t="s">
        <v>93</v>
      </c>
      <c r="AX520" s="163" t="s">
        <v>73</v>
      </c>
      <c r="AY520" s="163" t="s">
        <v>119</v>
      </c>
    </row>
    <row r="521" spans="2:51" s="6" customFormat="1" ht="15.75" customHeight="1">
      <c r="B521" s="141"/>
      <c r="D521" s="135" t="s">
        <v>197</v>
      </c>
      <c r="E521" s="142"/>
      <c r="F521" s="143" t="s">
        <v>590</v>
      </c>
      <c r="H521" s="142"/>
      <c r="L521" s="141"/>
      <c r="M521" s="144"/>
      <c r="T521" s="145"/>
      <c r="AT521" s="142" t="s">
        <v>197</v>
      </c>
      <c r="AU521" s="142" t="s">
        <v>81</v>
      </c>
      <c r="AV521" s="142" t="s">
        <v>21</v>
      </c>
      <c r="AW521" s="142" t="s">
        <v>93</v>
      </c>
      <c r="AX521" s="142" t="s">
        <v>73</v>
      </c>
      <c r="AY521" s="142" t="s">
        <v>119</v>
      </c>
    </row>
    <row r="522" spans="2:51" s="6" customFormat="1" ht="15.75" customHeight="1">
      <c r="B522" s="134"/>
      <c r="D522" s="135" t="s">
        <v>197</v>
      </c>
      <c r="E522" s="136"/>
      <c r="F522" s="137" t="s">
        <v>591</v>
      </c>
      <c r="H522" s="138">
        <v>0.672</v>
      </c>
      <c r="L522" s="134"/>
      <c r="M522" s="139"/>
      <c r="T522" s="140"/>
      <c r="AT522" s="136" t="s">
        <v>197</v>
      </c>
      <c r="AU522" s="136" t="s">
        <v>81</v>
      </c>
      <c r="AV522" s="136" t="s">
        <v>81</v>
      </c>
      <c r="AW522" s="136" t="s">
        <v>93</v>
      </c>
      <c r="AX522" s="136" t="s">
        <v>73</v>
      </c>
      <c r="AY522" s="136" t="s">
        <v>119</v>
      </c>
    </row>
    <row r="523" spans="2:51" s="6" customFormat="1" ht="15.75" customHeight="1">
      <c r="B523" s="162"/>
      <c r="D523" s="135" t="s">
        <v>197</v>
      </c>
      <c r="E523" s="163"/>
      <c r="F523" s="164" t="s">
        <v>364</v>
      </c>
      <c r="H523" s="165">
        <v>0.672</v>
      </c>
      <c r="L523" s="162"/>
      <c r="M523" s="166"/>
      <c r="T523" s="167"/>
      <c r="AT523" s="163" t="s">
        <v>197</v>
      </c>
      <c r="AU523" s="163" t="s">
        <v>81</v>
      </c>
      <c r="AV523" s="163" t="s">
        <v>137</v>
      </c>
      <c r="AW523" s="163" t="s">
        <v>93</v>
      </c>
      <c r="AX523" s="163" t="s">
        <v>73</v>
      </c>
      <c r="AY523" s="163" t="s">
        <v>119</v>
      </c>
    </row>
    <row r="524" spans="2:51" s="6" customFormat="1" ht="15.75" customHeight="1">
      <c r="B524" s="146"/>
      <c r="D524" s="135" t="s">
        <v>197</v>
      </c>
      <c r="E524" s="147"/>
      <c r="F524" s="148" t="s">
        <v>211</v>
      </c>
      <c r="H524" s="149">
        <v>2.931</v>
      </c>
      <c r="L524" s="146"/>
      <c r="M524" s="150"/>
      <c r="T524" s="151"/>
      <c r="AT524" s="147" t="s">
        <v>197</v>
      </c>
      <c r="AU524" s="147" t="s">
        <v>81</v>
      </c>
      <c r="AV524" s="147" t="s">
        <v>186</v>
      </c>
      <c r="AW524" s="147" t="s">
        <v>93</v>
      </c>
      <c r="AX524" s="147" t="s">
        <v>21</v>
      </c>
      <c r="AY524" s="147" t="s">
        <v>119</v>
      </c>
    </row>
    <row r="525" spans="2:65" s="6" customFormat="1" ht="15.75" customHeight="1">
      <c r="B525" s="22"/>
      <c r="C525" s="152" t="s">
        <v>592</v>
      </c>
      <c r="D525" s="152" t="s">
        <v>233</v>
      </c>
      <c r="E525" s="153" t="s">
        <v>484</v>
      </c>
      <c r="F525" s="154" t="s">
        <v>485</v>
      </c>
      <c r="G525" s="155" t="s">
        <v>253</v>
      </c>
      <c r="H525" s="156">
        <v>2326</v>
      </c>
      <c r="I525" s="157"/>
      <c r="J525" s="158">
        <f>ROUND($I$525*$H$525,2)</f>
        <v>0</v>
      </c>
      <c r="K525" s="154"/>
      <c r="L525" s="159"/>
      <c r="M525" s="160"/>
      <c r="N525" s="161" t="s">
        <v>44</v>
      </c>
      <c r="P525" s="126">
        <f>$O$525*$H$525</f>
        <v>0</v>
      </c>
      <c r="Q525" s="126">
        <v>0</v>
      </c>
      <c r="R525" s="126">
        <f>$Q$525*$H$525</f>
        <v>0</v>
      </c>
      <c r="S525" s="126">
        <v>0</v>
      </c>
      <c r="T525" s="127">
        <f>$S$525*$H$525</f>
        <v>0</v>
      </c>
      <c r="AR525" s="76" t="s">
        <v>315</v>
      </c>
      <c r="AT525" s="76" t="s">
        <v>233</v>
      </c>
      <c r="AU525" s="76" t="s">
        <v>81</v>
      </c>
      <c r="AY525" s="6" t="s">
        <v>119</v>
      </c>
      <c r="BE525" s="128">
        <f>IF($N$525="základní",$J$525,0)</f>
        <v>0</v>
      </c>
      <c r="BF525" s="128">
        <f>IF($N$525="snížená",$J$525,0)</f>
        <v>0</v>
      </c>
      <c r="BG525" s="128">
        <f>IF($N$525="zákl. přenesená",$J$525,0)</f>
        <v>0</v>
      </c>
      <c r="BH525" s="128">
        <f>IF($N$525="sníž. přenesená",$J$525,0)</f>
        <v>0</v>
      </c>
      <c r="BI525" s="128">
        <f>IF($N$525="nulová",$J$525,0)</f>
        <v>0</v>
      </c>
      <c r="BJ525" s="76" t="s">
        <v>21</v>
      </c>
      <c r="BK525" s="128">
        <f>ROUND($I$525*$H$525,2)</f>
        <v>0</v>
      </c>
      <c r="BL525" s="76" t="s">
        <v>274</v>
      </c>
      <c r="BM525" s="76" t="s">
        <v>593</v>
      </c>
    </row>
    <row r="526" spans="2:47" s="6" customFormat="1" ht="16.5" customHeight="1">
      <c r="B526" s="22"/>
      <c r="D526" s="129" t="s">
        <v>128</v>
      </c>
      <c r="F526" s="130" t="s">
        <v>487</v>
      </c>
      <c r="L526" s="22"/>
      <c r="M526" s="48"/>
      <c r="T526" s="49"/>
      <c r="AT526" s="6" t="s">
        <v>128</v>
      </c>
      <c r="AU526" s="6" t="s">
        <v>81</v>
      </c>
    </row>
    <row r="527" spans="2:51" s="6" customFormat="1" ht="15.75" customHeight="1">
      <c r="B527" s="141"/>
      <c r="D527" s="135" t="s">
        <v>197</v>
      </c>
      <c r="E527" s="142"/>
      <c r="F527" s="143" t="s">
        <v>594</v>
      </c>
      <c r="H527" s="142"/>
      <c r="L527" s="141"/>
      <c r="M527" s="144"/>
      <c r="T527" s="145"/>
      <c r="AT527" s="142" t="s">
        <v>197</v>
      </c>
      <c r="AU527" s="142" t="s">
        <v>81</v>
      </c>
      <c r="AV527" s="142" t="s">
        <v>21</v>
      </c>
      <c r="AW527" s="142" t="s">
        <v>93</v>
      </c>
      <c r="AX527" s="142" t="s">
        <v>73</v>
      </c>
      <c r="AY527" s="142" t="s">
        <v>119</v>
      </c>
    </row>
    <row r="528" spans="2:51" s="6" customFormat="1" ht="15.75" customHeight="1">
      <c r="B528" s="134"/>
      <c r="D528" s="135" t="s">
        <v>197</v>
      </c>
      <c r="E528" s="136"/>
      <c r="F528" s="137" t="s">
        <v>595</v>
      </c>
      <c r="H528" s="138">
        <v>407</v>
      </c>
      <c r="L528" s="134"/>
      <c r="M528" s="139"/>
      <c r="T528" s="140"/>
      <c r="AT528" s="136" t="s">
        <v>197</v>
      </c>
      <c r="AU528" s="136" t="s">
        <v>81</v>
      </c>
      <c r="AV528" s="136" t="s">
        <v>81</v>
      </c>
      <c r="AW528" s="136" t="s">
        <v>93</v>
      </c>
      <c r="AX528" s="136" t="s">
        <v>73</v>
      </c>
      <c r="AY528" s="136" t="s">
        <v>119</v>
      </c>
    </row>
    <row r="529" spans="2:51" s="6" customFormat="1" ht="15.75" customHeight="1">
      <c r="B529" s="141"/>
      <c r="D529" s="135" t="s">
        <v>197</v>
      </c>
      <c r="E529" s="142"/>
      <c r="F529" s="143" t="s">
        <v>596</v>
      </c>
      <c r="H529" s="142"/>
      <c r="L529" s="141"/>
      <c r="M529" s="144"/>
      <c r="T529" s="145"/>
      <c r="AT529" s="142" t="s">
        <v>197</v>
      </c>
      <c r="AU529" s="142" t="s">
        <v>81</v>
      </c>
      <c r="AV529" s="142" t="s">
        <v>21</v>
      </c>
      <c r="AW529" s="142" t="s">
        <v>93</v>
      </c>
      <c r="AX529" s="142" t="s">
        <v>73</v>
      </c>
      <c r="AY529" s="142" t="s">
        <v>119</v>
      </c>
    </row>
    <row r="530" spans="2:51" s="6" customFormat="1" ht="15.75" customHeight="1">
      <c r="B530" s="134"/>
      <c r="D530" s="135" t="s">
        <v>197</v>
      </c>
      <c r="E530" s="136"/>
      <c r="F530" s="137" t="s">
        <v>597</v>
      </c>
      <c r="H530" s="138">
        <v>1852</v>
      </c>
      <c r="L530" s="134"/>
      <c r="M530" s="139"/>
      <c r="T530" s="140"/>
      <c r="AT530" s="136" t="s">
        <v>197</v>
      </c>
      <c r="AU530" s="136" t="s">
        <v>81</v>
      </c>
      <c r="AV530" s="136" t="s">
        <v>81</v>
      </c>
      <c r="AW530" s="136" t="s">
        <v>93</v>
      </c>
      <c r="AX530" s="136" t="s">
        <v>73</v>
      </c>
      <c r="AY530" s="136" t="s">
        <v>119</v>
      </c>
    </row>
    <row r="531" spans="2:51" s="6" customFormat="1" ht="15.75" customHeight="1">
      <c r="B531" s="134"/>
      <c r="D531" s="135" t="s">
        <v>197</v>
      </c>
      <c r="E531" s="136"/>
      <c r="F531" s="137" t="s">
        <v>598</v>
      </c>
      <c r="H531" s="138">
        <v>67</v>
      </c>
      <c r="L531" s="134"/>
      <c r="M531" s="139"/>
      <c r="T531" s="140"/>
      <c r="AT531" s="136" t="s">
        <v>197</v>
      </c>
      <c r="AU531" s="136" t="s">
        <v>81</v>
      </c>
      <c r="AV531" s="136" t="s">
        <v>81</v>
      </c>
      <c r="AW531" s="136" t="s">
        <v>93</v>
      </c>
      <c r="AX531" s="136" t="s">
        <v>73</v>
      </c>
      <c r="AY531" s="136" t="s">
        <v>119</v>
      </c>
    </row>
    <row r="532" spans="2:51" s="6" customFormat="1" ht="15.75" customHeight="1">
      <c r="B532" s="146"/>
      <c r="D532" s="135" t="s">
        <v>197</v>
      </c>
      <c r="E532" s="147"/>
      <c r="F532" s="148" t="s">
        <v>211</v>
      </c>
      <c r="H532" s="149">
        <v>2326</v>
      </c>
      <c r="L532" s="146"/>
      <c r="M532" s="150"/>
      <c r="T532" s="151"/>
      <c r="AT532" s="147" t="s">
        <v>197</v>
      </c>
      <c r="AU532" s="147" t="s">
        <v>81</v>
      </c>
      <c r="AV532" s="147" t="s">
        <v>186</v>
      </c>
      <c r="AW532" s="147" t="s">
        <v>93</v>
      </c>
      <c r="AX532" s="147" t="s">
        <v>21</v>
      </c>
      <c r="AY532" s="147" t="s">
        <v>119</v>
      </c>
    </row>
    <row r="533" spans="2:65" s="6" customFormat="1" ht="27" customHeight="1">
      <c r="B533" s="22"/>
      <c r="C533" s="117" t="s">
        <v>599</v>
      </c>
      <c r="D533" s="117" t="s">
        <v>122</v>
      </c>
      <c r="E533" s="118" t="s">
        <v>600</v>
      </c>
      <c r="F533" s="119" t="s">
        <v>601</v>
      </c>
      <c r="G533" s="120" t="s">
        <v>220</v>
      </c>
      <c r="H533" s="121">
        <v>861.83</v>
      </c>
      <c r="I533" s="122"/>
      <c r="J533" s="123">
        <f>ROUND($I$533*$H$533,2)</f>
        <v>0</v>
      </c>
      <c r="K533" s="119"/>
      <c r="L533" s="22"/>
      <c r="M533" s="124"/>
      <c r="N533" s="125" t="s">
        <v>44</v>
      </c>
      <c r="P533" s="126">
        <f>$O$533*$H$533</f>
        <v>0</v>
      </c>
      <c r="Q533" s="126">
        <v>0</v>
      </c>
      <c r="R533" s="126">
        <f>$Q$533*$H$533</f>
        <v>0</v>
      </c>
      <c r="S533" s="126">
        <v>0</v>
      </c>
      <c r="T533" s="127">
        <f>$S$533*$H$533</f>
        <v>0</v>
      </c>
      <c r="AR533" s="76" t="s">
        <v>274</v>
      </c>
      <c r="AT533" s="76" t="s">
        <v>122</v>
      </c>
      <c r="AU533" s="76" t="s">
        <v>81</v>
      </c>
      <c r="AY533" s="6" t="s">
        <v>119</v>
      </c>
      <c r="BE533" s="128">
        <f>IF($N$533="základní",$J$533,0)</f>
        <v>0</v>
      </c>
      <c r="BF533" s="128">
        <f>IF($N$533="snížená",$J$533,0)</f>
        <v>0</v>
      </c>
      <c r="BG533" s="128">
        <f>IF($N$533="zákl. přenesená",$J$533,0)</f>
        <v>0</v>
      </c>
      <c r="BH533" s="128">
        <f>IF($N$533="sníž. přenesená",$J$533,0)</f>
        <v>0</v>
      </c>
      <c r="BI533" s="128">
        <f>IF($N$533="nulová",$J$533,0)</f>
        <v>0</v>
      </c>
      <c r="BJ533" s="76" t="s">
        <v>21</v>
      </c>
      <c r="BK533" s="128">
        <f>ROUND($I$533*$H$533,2)</f>
        <v>0</v>
      </c>
      <c r="BL533" s="76" t="s">
        <v>274</v>
      </c>
      <c r="BM533" s="76" t="s">
        <v>602</v>
      </c>
    </row>
    <row r="534" spans="2:47" s="6" customFormat="1" ht="16.5" customHeight="1">
      <c r="B534" s="22"/>
      <c r="D534" s="129" t="s">
        <v>128</v>
      </c>
      <c r="F534" s="130" t="s">
        <v>522</v>
      </c>
      <c r="L534" s="22"/>
      <c r="M534" s="48"/>
      <c r="T534" s="49"/>
      <c r="AT534" s="6" t="s">
        <v>128</v>
      </c>
      <c r="AU534" s="6" t="s">
        <v>81</v>
      </c>
    </row>
    <row r="535" spans="2:65" s="6" customFormat="1" ht="27" customHeight="1">
      <c r="B535" s="22"/>
      <c r="C535" s="117" t="s">
        <v>603</v>
      </c>
      <c r="D535" s="117" t="s">
        <v>122</v>
      </c>
      <c r="E535" s="118" t="s">
        <v>604</v>
      </c>
      <c r="F535" s="119" t="s">
        <v>605</v>
      </c>
      <c r="G535" s="120" t="s">
        <v>220</v>
      </c>
      <c r="H535" s="121">
        <v>861.83</v>
      </c>
      <c r="I535" s="122"/>
      <c r="J535" s="123">
        <f>ROUND($I$535*$H$535,2)</f>
        <v>0</v>
      </c>
      <c r="K535" s="119"/>
      <c r="L535" s="22"/>
      <c r="M535" s="124"/>
      <c r="N535" s="125" t="s">
        <v>44</v>
      </c>
      <c r="P535" s="126">
        <f>$O$535*$H$535</f>
        <v>0</v>
      </c>
      <c r="Q535" s="126">
        <v>0</v>
      </c>
      <c r="R535" s="126">
        <f>$Q$535*$H$535</f>
        <v>0</v>
      </c>
      <c r="S535" s="126">
        <v>0</v>
      </c>
      <c r="T535" s="127">
        <f>$S$535*$H$535</f>
        <v>0</v>
      </c>
      <c r="AR535" s="76" t="s">
        <v>274</v>
      </c>
      <c r="AT535" s="76" t="s">
        <v>122</v>
      </c>
      <c r="AU535" s="76" t="s">
        <v>81</v>
      </c>
      <c r="AY535" s="6" t="s">
        <v>119</v>
      </c>
      <c r="BE535" s="128">
        <f>IF($N$535="základní",$J$535,0)</f>
        <v>0</v>
      </c>
      <c r="BF535" s="128">
        <f>IF($N$535="snížená",$J$535,0)</f>
        <v>0</v>
      </c>
      <c r="BG535" s="128">
        <f>IF($N$535="zákl. přenesená",$J$535,0)</f>
        <v>0</v>
      </c>
      <c r="BH535" s="128">
        <f>IF($N$535="sníž. přenesená",$J$535,0)</f>
        <v>0</v>
      </c>
      <c r="BI535" s="128">
        <f>IF($N$535="nulová",$J$535,0)</f>
        <v>0</v>
      </c>
      <c r="BJ535" s="76" t="s">
        <v>21</v>
      </c>
      <c r="BK535" s="128">
        <f>ROUND($I$535*$H$535,2)</f>
        <v>0</v>
      </c>
      <c r="BL535" s="76" t="s">
        <v>274</v>
      </c>
      <c r="BM535" s="76" t="s">
        <v>606</v>
      </c>
    </row>
    <row r="536" spans="2:47" s="6" customFormat="1" ht="16.5" customHeight="1">
      <c r="B536" s="22"/>
      <c r="D536" s="129" t="s">
        <v>128</v>
      </c>
      <c r="F536" s="130" t="s">
        <v>522</v>
      </c>
      <c r="L536" s="22"/>
      <c r="M536" s="48"/>
      <c r="T536" s="49"/>
      <c r="AT536" s="6" t="s">
        <v>128</v>
      </c>
      <c r="AU536" s="6" t="s">
        <v>81</v>
      </c>
    </row>
    <row r="537" spans="2:65" s="6" customFormat="1" ht="27" customHeight="1">
      <c r="B537" s="22"/>
      <c r="C537" s="117" t="s">
        <v>607</v>
      </c>
      <c r="D537" s="117" t="s">
        <v>122</v>
      </c>
      <c r="E537" s="118" t="s">
        <v>608</v>
      </c>
      <c r="F537" s="119" t="s">
        <v>609</v>
      </c>
      <c r="G537" s="120" t="s">
        <v>253</v>
      </c>
      <c r="H537" s="121">
        <v>4</v>
      </c>
      <c r="I537" s="122"/>
      <c r="J537" s="123">
        <f>ROUND($I$537*$H$537,2)</f>
        <v>0</v>
      </c>
      <c r="K537" s="119"/>
      <c r="L537" s="22"/>
      <c r="M537" s="124"/>
      <c r="N537" s="125" t="s">
        <v>44</v>
      </c>
      <c r="P537" s="126">
        <f>$O$537*$H$537</f>
        <v>0</v>
      </c>
      <c r="Q537" s="126">
        <v>0.00019</v>
      </c>
      <c r="R537" s="126">
        <f>$Q$537*$H$537</f>
        <v>0.00076</v>
      </c>
      <c r="S537" s="126">
        <v>0</v>
      </c>
      <c r="T537" s="127">
        <f>$S$537*$H$537</f>
        <v>0</v>
      </c>
      <c r="AR537" s="76" t="s">
        <v>274</v>
      </c>
      <c r="AT537" s="76" t="s">
        <v>122</v>
      </c>
      <c r="AU537" s="76" t="s">
        <v>81</v>
      </c>
      <c r="AY537" s="6" t="s">
        <v>119</v>
      </c>
      <c r="BE537" s="128">
        <f>IF($N$537="základní",$J$537,0)</f>
        <v>0</v>
      </c>
      <c r="BF537" s="128">
        <f>IF($N$537="snížená",$J$537,0)</f>
        <v>0</v>
      </c>
      <c r="BG537" s="128">
        <f>IF($N$537="zákl. přenesená",$J$537,0)</f>
        <v>0</v>
      </c>
      <c r="BH537" s="128">
        <f>IF($N$537="sníž. přenesená",$J$537,0)</f>
        <v>0</v>
      </c>
      <c r="BI537" s="128">
        <f>IF($N$537="nulová",$J$537,0)</f>
        <v>0</v>
      </c>
      <c r="BJ537" s="76" t="s">
        <v>21</v>
      </c>
      <c r="BK537" s="128">
        <f>ROUND($I$537*$H$537,2)</f>
        <v>0</v>
      </c>
      <c r="BL537" s="76" t="s">
        <v>274</v>
      </c>
      <c r="BM537" s="76" t="s">
        <v>610</v>
      </c>
    </row>
    <row r="538" spans="2:47" s="6" customFormat="1" ht="16.5" customHeight="1">
      <c r="B538" s="22"/>
      <c r="D538" s="129" t="s">
        <v>128</v>
      </c>
      <c r="F538" s="130" t="s">
        <v>611</v>
      </c>
      <c r="L538" s="22"/>
      <c r="M538" s="48"/>
      <c r="T538" s="49"/>
      <c r="AT538" s="6" t="s">
        <v>128</v>
      </c>
      <c r="AU538" s="6" t="s">
        <v>81</v>
      </c>
    </row>
    <row r="539" spans="2:51" s="6" customFormat="1" ht="15.75" customHeight="1">
      <c r="B539" s="134"/>
      <c r="D539" s="135" t="s">
        <v>197</v>
      </c>
      <c r="E539" s="136"/>
      <c r="F539" s="137" t="s">
        <v>612</v>
      </c>
      <c r="H539" s="138">
        <v>4</v>
      </c>
      <c r="L539" s="134"/>
      <c r="M539" s="139"/>
      <c r="T539" s="140"/>
      <c r="AT539" s="136" t="s">
        <v>197</v>
      </c>
      <c r="AU539" s="136" t="s">
        <v>81</v>
      </c>
      <c r="AV539" s="136" t="s">
        <v>81</v>
      </c>
      <c r="AW539" s="136" t="s">
        <v>93</v>
      </c>
      <c r="AX539" s="136" t="s">
        <v>21</v>
      </c>
      <c r="AY539" s="136" t="s">
        <v>119</v>
      </c>
    </row>
    <row r="540" spans="2:65" s="6" customFormat="1" ht="15.75" customHeight="1">
      <c r="B540" s="22"/>
      <c r="C540" s="117" t="s">
        <v>613</v>
      </c>
      <c r="D540" s="117" t="s">
        <v>122</v>
      </c>
      <c r="E540" s="118" t="s">
        <v>614</v>
      </c>
      <c r="F540" s="119" t="s">
        <v>615</v>
      </c>
      <c r="G540" s="120" t="s">
        <v>220</v>
      </c>
      <c r="H540" s="121">
        <v>44.814</v>
      </c>
      <c r="I540" s="122"/>
      <c r="J540" s="123">
        <f>ROUND($I$540*$H$540,2)</f>
        <v>0</v>
      </c>
      <c r="K540" s="119"/>
      <c r="L540" s="22"/>
      <c r="M540" s="124"/>
      <c r="N540" s="125" t="s">
        <v>44</v>
      </c>
      <c r="P540" s="126">
        <f>$O$540*$H$540</f>
        <v>0</v>
      </c>
      <c r="Q540" s="126">
        <v>0.000188</v>
      </c>
      <c r="R540" s="126">
        <f>$Q$540*$H$540</f>
        <v>0.008425031999999999</v>
      </c>
      <c r="S540" s="126">
        <v>0</v>
      </c>
      <c r="T540" s="127">
        <f>$S$540*$H$540</f>
        <v>0</v>
      </c>
      <c r="AR540" s="76" t="s">
        <v>274</v>
      </c>
      <c r="AT540" s="76" t="s">
        <v>122</v>
      </c>
      <c r="AU540" s="76" t="s">
        <v>81</v>
      </c>
      <c r="AY540" s="6" t="s">
        <v>119</v>
      </c>
      <c r="BE540" s="128">
        <f>IF($N$540="základní",$J$540,0)</f>
        <v>0</v>
      </c>
      <c r="BF540" s="128">
        <f>IF($N$540="snížená",$J$540,0)</f>
        <v>0</v>
      </c>
      <c r="BG540" s="128">
        <f>IF($N$540="zákl. přenesená",$J$540,0)</f>
        <v>0</v>
      </c>
      <c r="BH540" s="128">
        <f>IF($N$540="sníž. přenesená",$J$540,0)</f>
        <v>0</v>
      </c>
      <c r="BI540" s="128">
        <f>IF($N$540="nulová",$J$540,0)</f>
        <v>0</v>
      </c>
      <c r="BJ540" s="76" t="s">
        <v>21</v>
      </c>
      <c r="BK540" s="128">
        <f>ROUND($I$540*$H$540,2)</f>
        <v>0</v>
      </c>
      <c r="BL540" s="76" t="s">
        <v>274</v>
      </c>
      <c r="BM540" s="76" t="s">
        <v>616</v>
      </c>
    </row>
    <row r="541" spans="2:47" s="6" customFormat="1" ht="16.5" customHeight="1">
      <c r="B541" s="22"/>
      <c r="D541" s="129" t="s">
        <v>128</v>
      </c>
      <c r="F541" s="130" t="s">
        <v>611</v>
      </c>
      <c r="L541" s="22"/>
      <c r="M541" s="48"/>
      <c r="T541" s="49"/>
      <c r="AT541" s="6" t="s">
        <v>128</v>
      </c>
      <c r="AU541" s="6" t="s">
        <v>81</v>
      </c>
    </row>
    <row r="542" spans="2:51" s="6" customFormat="1" ht="15.75" customHeight="1">
      <c r="B542" s="141"/>
      <c r="D542" s="135" t="s">
        <v>197</v>
      </c>
      <c r="E542" s="142"/>
      <c r="F542" s="143" t="s">
        <v>397</v>
      </c>
      <c r="H542" s="142"/>
      <c r="L542" s="141"/>
      <c r="M542" s="144"/>
      <c r="T542" s="145"/>
      <c r="AT542" s="142" t="s">
        <v>197</v>
      </c>
      <c r="AU542" s="142" t="s">
        <v>81</v>
      </c>
      <c r="AV542" s="142" t="s">
        <v>21</v>
      </c>
      <c r="AW542" s="142" t="s">
        <v>93</v>
      </c>
      <c r="AX542" s="142" t="s">
        <v>73</v>
      </c>
      <c r="AY542" s="142" t="s">
        <v>119</v>
      </c>
    </row>
    <row r="543" spans="2:51" s="6" customFormat="1" ht="15.75" customHeight="1">
      <c r="B543" s="134"/>
      <c r="D543" s="135" t="s">
        <v>197</v>
      </c>
      <c r="E543" s="136"/>
      <c r="F543" s="137" t="s">
        <v>617</v>
      </c>
      <c r="H543" s="138">
        <v>44.814</v>
      </c>
      <c r="L543" s="134"/>
      <c r="M543" s="139"/>
      <c r="T543" s="140"/>
      <c r="AT543" s="136" t="s">
        <v>197</v>
      </c>
      <c r="AU543" s="136" t="s">
        <v>81</v>
      </c>
      <c r="AV543" s="136" t="s">
        <v>81</v>
      </c>
      <c r="AW543" s="136" t="s">
        <v>93</v>
      </c>
      <c r="AX543" s="136" t="s">
        <v>73</v>
      </c>
      <c r="AY543" s="136" t="s">
        <v>119</v>
      </c>
    </row>
    <row r="544" spans="2:51" s="6" customFormat="1" ht="15.75" customHeight="1">
      <c r="B544" s="146"/>
      <c r="D544" s="135" t="s">
        <v>197</v>
      </c>
      <c r="E544" s="147"/>
      <c r="F544" s="148" t="s">
        <v>211</v>
      </c>
      <c r="H544" s="149">
        <v>44.814</v>
      </c>
      <c r="L544" s="146"/>
      <c r="M544" s="150"/>
      <c r="T544" s="151"/>
      <c r="AT544" s="147" t="s">
        <v>197</v>
      </c>
      <c r="AU544" s="147" t="s">
        <v>81</v>
      </c>
      <c r="AV544" s="147" t="s">
        <v>186</v>
      </c>
      <c r="AW544" s="147" t="s">
        <v>93</v>
      </c>
      <c r="AX544" s="147" t="s">
        <v>21</v>
      </c>
      <c r="AY544" s="147" t="s">
        <v>119</v>
      </c>
    </row>
    <row r="545" spans="2:65" s="6" customFormat="1" ht="15.75" customHeight="1">
      <c r="B545" s="22"/>
      <c r="C545" s="152" t="s">
        <v>618</v>
      </c>
      <c r="D545" s="152" t="s">
        <v>233</v>
      </c>
      <c r="E545" s="153" t="s">
        <v>619</v>
      </c>
      <c r="F545" s="154" t="s">
        <v>561</v>
      </c>
      <c r="G545" s="155" t="s">
        <v>201</v>
      </c>
      <c r="H545" s="156">
        <v>0.056</v>
      </c>
      <c r="I545" s="157"/>
      <c r="J545" s="158">
        <f>ROUND($I$545*$H$545,2)</f>
        <v>0</v>
      </c>
      <c r="K545" s="154"/>
      <c r="L545" s="159"/>
      <c r="M545" s="160"/>
      <c r="N545" s="161" t="s">
        <v>44</v>
      </c>
      <c r="P545" s="126">
        <f>$O$545*$H$545</f>
        <v>0</v>
      </c>
      <c r="Q545" s="126">
        <v>1</v>
      </c>
      <c r="R545" s="126">
        <f>$Q$545*$H$545</f>
        <v>0.056</v>
      </c>
      <c r="S545" s="126">
        <v>0</v>
      </c>
      <c r="T545" s="127">
        <f>$S$545*$H$545</f>
        <v>0</v>
      </c>
      <c r="AR545" s="76" t="s">
        <v>315</v>
      </c>
      <c r="AT545" s="76" t="s">
        <v>233</v>
      </c>
      <c r="AU545" s="76" t="s">
        <v>81</v>
      </c>
      <c r="AY545" s="6" t="s">
        <v>119</v>
      </c>
      <c r="BE545" s="128">
        <f>IF($N$545="základní",$J$545,0)</f>
        <v>0</v>
      </c>
      <c r="BF545" s="128">
        <f>IF($N$545="snížená",$J$545,0)</f>
        <v>0</v>
      </c>
      <c r="BG545" s="128">
        <f>IF($N$545="zákl. přenesená",$J$545,0)</f>
        <v>0</v>
      </c>
      <c r="BH545" s="128">
        <f>IF($N$545="sníž. přenesená",$J$545,0)</f>
        <v>0</v>
      </c>
      <c r="BI545" s="128">
        <f>IF($N$545="nulová",$J$545,0)</f>
        <v>0</v>
      </c>
      <c r="BJ545" s="76" t="s">
        <v>21</v>
      </c>
      <c r="BK545" s="128">
        <f>ROUND($I$545*$H$545,2)</f>
        <v>0</v>
      </c>
      <c r="BL545" s="76" t="s">
        <v>274</v>
      </c>
      <c r="BM545" s="76" t="s">
        <v>620</v>
      </c>
    </row>
    <row r="546" spans="2:47" s="6" customFormat="1" ht="16.5" customHeight="1">
      <c r="B546" s="22"/>
      <c r="D546" s="129" t="s">
        <v>128</v>
      </c>
      <c r="F546" s="130" t="s">
        <v>563</v>
      </c>
      <c r="L546" s="22"/>
      <c r="M546" s="48"/>
      <c r="T546" s="49"/>
      <c r="AT546" s="6" t="s">
        <v>128</v>
      </c>
      <c r="AU546" s="6" t="s">
        <v>81</v>
      </c>
    </row>
    <row r="547" spans="2:47" s="6" customFormat="1" ht="30.75" customHeight="1">
      <c r="B547" s="22"/>
      <c r="D547" s="135" t="s">
        <v>410</v>
      </c>
      <c r="F547" s="168" t="s">
        <v>564</v>
      </c>
      <c r="L547" s="22"/>
      <c r="M547" s="48"/>
      <c r="T547" s="49"/>
      <c r="AT547" s="6" t="s">
        <v>410</v>
      </c>
      <c r="AU547" s="6" t="s">
        <v>81</v>
      </c>
    </row>
    <row r="548" spans="2:51" s="6" customFormat="1" ht="15.75" customHeight="1">
      <c r="B548" s="141"/>
      <c r="D548" s="135" t="s">
        <v>197</v>
      </c>
      <c r="E548" s="142"/>
      <c r="F548" s="143" t="s">
        <v>397</v>
      </c>
      <c r="H548" s="142"/>
      <c r="L548" s="141"/>
      <c r="M548" s="144"/>
      <c r="T548" s="145"/>
      <c r="AT548" s="142" t="s">
        <v>197</v>
      </c>
      <c r="AU548" s="142" t="s">
        <v>81</v>
      </c>
      <c r="AV548" s="142" t="s">
        <v>21</v>
      </c>
      <c r="AW548" s="142" t="s">
        <v>93</v>
      </c>
      <c r="AX548" s="142" t="s">
        <v>73</v>
      </c>
      <c r="AY548" s="142" t="s">
        <v>119</v>
      </c>
    </row>
    <row r="549" spans="2:51" s="6" customFormat="1" ht="15.75" customHeight="1">
      <c r="B549" s="134"/>
      <c r="D549" s="135" t="s">
        <v>197</v>
      </c>
      <c r="E549" s="136"/>
      <c r="F549" s="137" t="s">
        <v>621</v>
      </c>
      <c r="H549" s="138">
        <v>0.056</v>
      </c>
      <c r="L549" s="134"/>
      <c r="M549" s="139"/>
      <c r="T549" s="140"/>
      <c r="AT549" s="136" t="s">
        <v>197</v>
      </c>
      <c r="AU549" s="136" t="s">
        <v>81</v>
      </c>
      <c r="AV549" s="136" t="s">
        <v>81</v>
      </c>
      <c r="AW549" s="136" t="s">
        <v>93</v>
      </c>
      <c r="AX549" s="136" t="s">
        <v>21</v>
      </c>
      <c r="AY549" s="136" t="s">
        <v>119</v>
      </c>
    </row>
    <row r="550" spans="2:65" s="6" customFormat="1" ht="15.75" customHeight="1">
      <c r="B550" s="22"/>
      <c r="C550" s="117" t="s">
        <v>622</v>
      </c>
      <c r="D550" s="117" t="s">
        <v>122</v>
      </c>
      <c r="E550" s="118" t="s">
        <v>623</v>
      </c>
      <c r="F550" s="119" t="s">
        <v>624</v>
      </c>
      <c r="G550" s="120" t="s">
        <v>185</v>
      </c>
      <c r="H550" s="121">
        <v>397.41</v>
      </c>
      <c r="I550" s="122"/>
      <c r="J550" s="123">
        <f>ROUND($I$550*$H$550,2)</f>
        <v>0</v>
      </c>
      <c r="K550" s="119" t="s">
        <v>125</v>
      </c>
      <c r="L550" s="22"/>
      <c r="M550" s="124"/>
      <c r="N550" s="125" t="s">
        <v>44</v>
      </c>
      <c r="P550" s="126">
        <f>$O$550*$H$550</f>
        <v>0</v>
      </c>
      <c r="Q550" s="126">
        <v>0</v>
      </c>
      <c r="R550" s="126">
        <f>$Q$550*$H$550</f>
        <v>0</v>
      </c>
      <c r="S550" s="126">
        <v>0</v>
      </c>
      <c r="T550" s="127">
        <f>$S$550*$H$550</f>
        <v>0</v>
      </c>
      <c r="AR550" s="76" t="s">
        <v>274</v>
      </c>
      <c r="AT550" s="76" t="s">
        <v>122</v>
      </c>
      <c r="AU550" s="76" t="s">
        <v>81</v>
      </c>
      <c r="AY550" s="6" t="s">
        <v>119</v>
      </c>
      <c r="BE550" s="128">
        <f>IF($N$550="základní",$J$550,0)</f>
        <v>0</v>
      </c>
      <c r="BF550" s="128">
        <f>IF($N$550="snížená",$J$550,0)</f>
        <v>0</v>
      </c>
      <c r="BG550" s="128">
        <f>IF($N$550="zákl. přenesená",$J$550,0)</f>
        <v>0</v>
      </c>
      <c r="BH550" s="128">
        <f>IF($N$550="sníž. přenesená",$J$550,0)</f>
        <v>0</v>
      </c>
      <c r="BI550" s="128">
        <f>IF($N$550="nulová",$J$550,0)</f>
        <v>0</v>
      </c>
      <c r="BJ550" s="76" t="s">
        <v>21</v>
      </c>
      <c r="BK550" s="128">
        <f>ROUND($I$550*$H$550,2)</f>
        <v>0</v>
      </c>
      <c r="BL550" s="76" t="s">
        <v>274</v>
      </c>
      <c r="BM550" s="76" t="s">
        <v>625</v>
      </c>
    </row>
    <row r="551" spans="2:47" s="6" customFormat="1" ht="16.5" customHeight="1">
      <c r="B551" s="22"/>
      <c r="D551" s="129" t="s">
        <v>128</v>
      </c>
      <c r="F551" s="130" t="s">
        <v>626</v>
      </c>
      <c r="L551" s="22"/>
      <c r="M551" s="48"/>
      <c r="T551" s="49"/>
      <c r="AT551" s="6" t="s">
        <v>128</v>
      </c>
      <c r="AU551" s="6" t="s">
        <v>81</v>
      </c>
    </row>
    <row r="552" spans="2:51" s="6" customFormat="1" ht="15.75" customHeight="1">
      <c r="B552" s="141"/>
      <c r="D552" s="135" t="s">
        <v>197</v>
      </c>
      <c r="E552" s="142"/>
      <c r="F552" s="143" t="s">
        <v>627</v>
      </c>
      <c r="H552" s="142"/>
      <c r="L552" s="141"/>
      <c r="M552" s="144"/>
      <c r="T552" s="145"/>
      <c r="AT552" s="142" t="s">
        <v>197</v>
      </c>
      <c r="AU552" s="142" t="s">
        <v>81</v>
      </c>
      <c r="AV552" s="142" t="s">
        <v>21</v>
      </c>
      <c r="AW552" s="142" t="s">
        <v>93</v>
      </c>
      <c r="AX552" s="142" t="s">
        <v>73</v>
      </c>
      <c r="AY552" s="142" t="s">
        <v>119</v>
      </c>
    </row>
    <row r="553" spans="2:51" s="6" customFormat="1" ht="15.75" customHeight="1">
      <c r="B553" s="134"/>
      <c r="D553" s="135" t="s">
        <v>197</v>
      </c>
      <c r="E553" s="136"/>
      <c r="F553" s="137" t="s">
        <v>628</v>
      </c>
      <c r="H553" s="138">
        <v>380</v>
      </c>
      <c r="L553" s="134"/>
      <c r="M553" s="139"/>
      <c r="T553" s="140"/>
      <c r="AT553" s="136" t="s">
        <v>197</v>
      </c>
      <c r="AU553" s="136" t="s">
        <v>81</v>
      </c>
      <c r="AV553" s="136" t="s">
        <v>81</v>
      </c>
      <c r="AW553" s="136" t="s">
        <v>93</v>
      </c>
      <c r="AX553" s="136" t="s">
        <v>73</v>
      </c>
      <c r="AY553" s="136" t="s">
        <v>119</v>
      </c>
    </row>
    <row r="554" spans="2:51" s="6" customFormat="1" ht="15.75" customHeight="1">
      <c r="B554" s="141"/>
      <c r="D554" s="135" t="s">
        <v>197</v>
      </c>
      <c r="E554" s="142"/>
      <c r="F554" s="143" t="s">
        <v>368</v>
      </c>
      <c r="H554" s="142"/>
      <c r="L554" s="141"/>
      <c r="M554" s="144"/>
      <c r="T554" s="145"/>
      <c r="AT554" s="142" t="s">
        <v>197</v>
      </c>
      <c r="AU554" s="142" t="s">
        <v>81</v>
      </c>
      <c r="AV554" s="142" t="s">
        <v>21</v>
      </c>
      <c r="AW554" s="142" t="s">
        <v>93</v>
      </c>
      <c r="AX554" s="142" t="s">
        <v>73</v>
      </c>
      <c r="AY554" s="142" t="s">
        <v>119</v>
      </c>
    </row>
    <row r="555" spans="2:51" s="6" customFormat="1" ht="15.75" customHeight="1">
      <c r="B555" s="134"/>
      <c r="D555" s="135" t="s">
        <v>197</v>
      </c>
      <c r="E555" s="136"/>
      <c r="F555" s="137" t="s">
        <v>629</v>
      </c>
      <c r="H555" s="138">
        <v>12.11</v>
      </c>
      <c r="L555" s="134"/>
      <c r="M555" s="139"/>
      <c r="T555" s="140"/>
      <c r="AT555" s="136" t="s">
        <v>197</v>
      </c>
      <c r="AU555" s="136" t="s">
        <v>81</v>
      </c>
      <c r="AV555" s="136" t="s">
        <v>81</v>
      </c>
      <c r="AW555" s="136" t="s">
        <v>93</v>
      </c>
      <c r="AX555" s="136" t="s">
        <v>73</v>
      </c>
      <c r="AY555" s="136" t="s">
        <v>119</v>
      </c>
    </row>
    <row r="556" spans="2:51" s="6" customFormat="1" ht="15.75" customHeight="1">
      <c r="B556" s="141"/>
      <c r="D556" s="135" t="s">
        <v>197</v>
      </c>
      <c r="E556" s="142"/>
      <c r="F556" s="143" t="s">
        <v>402</v>
      </c>
      <c r="H556" s="142"/>
      <c r="L556" s="141"/>
      <c r="M556" s="144"/>
      <c r="T556" s="145"/>
      <c r="AT556" s="142" t="s">
        <v>197</v>
      </c>
      <c r="AU556" s="142" t="s">
        <v>81</v>
      </c>
      <c r="AV556" s="142" t="s">
        <v>21</v>
      </c>
      <c r="AW556" s="142" t="s">
        <v>93</v>
      </c>
      <c r="AX556" s="142" t="s">
        <v>73</v>
      </c>
      <c r="AY556" s="142" t="s">
        <v>119</v>
      </c>
    </row>
    <row r="557" spans="2:51" s="6" customFormat="1" ht="15.75" customHeight="1">
      <c r="B557" s="134"/>
      <c r="D557" s="135" t="s">
        <v>197</v>
      </c>
      <c r="E557" s="136"/>
      <c r="F557" s="137" t="s">
        <v>630</v>
      </c>
      <c r="H557" s="138">
        <v>5.3</v>
      </c>
      <c r="L557" s="134"/>
      <c r="M557" s="139"/>
      <c r="T557" s="140"/>
      <c r="AT557" s="136" t="s">
        <v>197</v>
      </c>
      <c r="AU557" s="136" t="s">
        <v>81</v>
      </c>
      <c r="AV557" s="136" t="s">
        <v>81</v>
      </c>
      <c r="AW557" s="136" t="s">
        <v>93</v>
      </c>
      <c r="AX557" s="136" t="s">
        <v>73</v>
      </c>
      <c r="AY557" s="136" t="s">
        <v>119</v>
      </c>
    </row>
    <row r="558" spans="2:51" s="6" customFormat="1" ht="15.75" customHeight="1">
      <c r="B558" s="146"/>
      <c r="D558" s="135" t="s">
        <v>197</v>
      </c>
      <c r="E558" s="147"/>
      <c r="F558" s="148" t="s">
        <v>211</v>
      </c>
      <c r="H558" s="149">
        <v>397.41</v>
      </c>
      <c r="L558" s="146"/>
      <c r="M558" s="150"/>
      <c r="T558" s="151"/>
      <c r="AT558" s="147" t="s">
        <v>197</v>
      </c>
      <c r="AU558" s="147" t="s">
        <v>81</v>
      </c>
      <c r="AV558" s="147" t="s">
        <v>186</v>
      </c>
      <c r="AW558" s="147" t="s">
        <v>93</v>
      </c>
      <c r="AX558" s="147" t="s">
        <v>21</v>
      </c>
      <c r="AY558" s="147" t="s">
        <v>119</v>
      </c>
    </row>
    <row r="559" spans="2:65" s="6" customFormat="1" ht="15.75" customHeight="1">
      <c r="B559" s="22"/>
      <c r="C559" s="152" t="s">
        <v>631</v>
      </c>
      <c r="D559" s="152" t="s">
        <v>233</v>
      </c>
      <c r="E559" s="153" t="s">
        <v>632</v>
      </c>
      <c r="F559" s="154" t="s">
        <v>633</v>
      </c>
      <c r="G559" s="155" t="s">
        <v>253</v>
      </c>
      <c r="H559" s="156">
        <v>784.77</v>
      </c>
      <c r="I559" s="157"/>
      <c r="J559" s="158">
        <f>ROUND($I$559*$H$559,2)</f>
        <v>0</v>
      </c>
      <c r="K559" s="154" t="s">
        <v>125</v>
      </c>
      <c r="L559" s="159"/>
      <c r="M559" s="160"/>
      <c r="N559" s="161" t="s">
        <v>44</v>
      </c>
      <c r="P559" s="126">
        <f>$O$559*$H$559</f>
        <v>0</v>
      </c>
      <c r="Q559" s="126">
        <v>0.04</v>
      </c>
      <c r="R559" s="126">
        <f>$Q$559*$H$559</f>
        <v>31.3908</v>
      </c>
      <c r="S559" s="126">
        <v>0</v>
      </c>
      <c r="T559" s="127">
        <f>$S$559*$H$559</f>
        <v>0</v>
      </c>
      <c r="AR559" s="76" t="s">
        <v>315</v>
      </c>
      <c r="AT559" s="76" t="s">
        <v>233</v>
      </c>
      <c r="AU559" s="76" t="s">
        <v>81</v>
      </c>
      <c r="AY559" s="6" t="s">
        <v>119</v>
      </c>
      <c r="BE559" s="128">
        <f>IF($N$559="základní",$J$559,0)</f>
        <v>0</v>
      </c>
      <c r="BF559" s="128">
        <f>IF($N$559="snížená",$J$559,0)</f>
        <v>0</v>
      </c>
      <c r="BG559" s="128">
        <f>IF($N$559="zákl. přenesená",$J$559,0)</f>
        <v>0</v>
      </c>
      <c r="BH559" s="128">
        <f>IF($N$559="sníž. přenesená",$J$559,0)</f>
        <v>0</v>
      </c>
      <c r="BI559" s="128">
        <f>IF($N$559="nulová",$J$559,0)</f>
        <v>0</v>
      </c>
      <c r="BJ559" s="76" t="s">
        <v>21</v>
      </c>
      <c r="BK559" s="128">
        <f>ROUND($I$559*$H$559,2)</f>
        <v>0</v>
      </c>
      <c r="BL559" s="76" t="s">
        <v>274</v>
      </c>
      <c r="BM559" s="76" t="s">
        <v>634</v>
      </c>
    </row>
    <row r="560" spans="2:47" s="6" customFormat="1" ht="27" customHeight="1">
      <c r="B560" s="22"/>
      <c r="D560" s="129" t="s">
        <v>128</v>
      </c>
      <c r="F560" s="130" t="s">
        <v>635</v>
      </c>
      <c r="L560" s="22"/>
      <c r="M560" s="48"/>
      <c r="T560" s="49"/>
      <c r="AT560" s="6" t="s">
        <v>128</v>
      </c>
      <c r="AU560" s="6" t="s">
        <v>81</v>
      </c>
    </row>
    <row r="561" spans="2:51" s="6" customFormat="1" ht="15.75" customHeight="1">
      <c r="B561" s="134"/>
      <c r="D561" s="135" t="s">
        <v>197</v>
      </c>
      <c r="E561" s="136"/>
      <c r="F561" s="137" t="s">
        <v>636</v>
      </c>
      <c r="H561" s="138">
        <v>767.6</v>
      </c>
      <c r="L561" s="134"/>
      <c r="M561" s="139"/>
      <c r="T561" s="140"/>
      <c r="AT561" s="136" t="s">
        <v>197</v>
      </c>
      <c r="AU561" s="136" t="s">
        <v>81</v>
      </c>
      <c r="AV561" s="136" t="s">
        <v>81</v>
      </c>
      <c r="AW561" s="136" t="s">
        <v>93</v>
      </c>
      <c r="AX561" s="136" t="s">
        <v>73</v>
      </c>
      <c r="AY561" s="136" t="s">
        <v>119</v>
      </c>
    </row>
    <row r="562" spans="2:51" s="6" customFormat="1" ht="15.75" customHeight="1">
      <c r="B562" s="134"/>
      <c r="D562" s="135" t="s">
        <v>197</v>
      </c>
      <c r="E562" s="136"/>
      <c r="F562" s="137" t="s">
        <v>637</v>
      </c>
      <c r="H562" s="138">
        <v>12.12</v>
      </c>
      <c r="L562" s="134"/>
      <c r="M562" s="139"/>
      <c r="T562" s="140"/>
      <c r="AT562" s="136" t="s">
        <v>197</v>
      </c>
      <c r="AU562" s="136" t="s">
        <v>81</v>
      </c>
      <c r="AV562" s="136" t="s">
        <v>81</v>
      </c>
      <c r="AW562" s="136" t="s">
        <v>93</v>
      </c>
      <c r="AX562" s="136" t="s">
        <v>73</v>
      </c>
      <c r="AY562" s="136" t="s">
        <v>119</v>
      </c>
    </row>
    <row r="563" spans="2:51" s="6" customFormat="1" ht="15.75" customHeight="1">
      <c r="B563" s="134"/>
      <c r="D563" s="135" t="s">
        <v>197</v>
      </c>
      <c r="E563" s="136"/>
      <c r="F563" s="137" t="s">
        <v>638</v>
      </c>
      <c r="H563" s="138">
        <v>5.05</v>
      </c>
      <c r="L563" s="134"/>
      <c r="M563" s="139"/>
      <c r="T563" s="140"/>
      <c r="AT563" s="136" t="s">
        <v>197</v>
      </c>
      <c r="AU563" s="136" t="s">
        <v>81</v>
      </c>
      <c r="AV563" s="136" t="s">
        <v>81</v>
      </c>
      <c r="AW563" s="136" t="s">
        <v>93</v>
      </c>
      <c r="AX563" s="136" t="s">
        <v>73</v>
      </c>
      <c r="AY563" s="136" t="s">
        <v>119</v>
      </c>
    </row>
    <row r="564" spans="2:51" s="6" customFormat="1" ht="15.75" customHeight="1">
      <c r="B564" s="146"/>
      <c r="D564" s="135" t="s">
        <v>197</v>
      </c>
      <c r="E564" s="147"/>
      <c r="F564" s="148" t="s">
        <v>211</v>
      </c>
      <c r="H564" s="149">
        <v>784.77</v>
      </c>
      <c r="L564" s="146"/>
      <c r="M564" s="150"/>
      <c r="T564" s="151"/>
      <c r="AT564" s="147" t="s">
        <v>197</v>
      </c>
      <c r="AU564" s="147" t="s">
        <v>81</v>
      </c>
      <c r="AV564" s="147" t="s">
        <v>186</v>
      </c>
      <c r="AW564" s="147" t="s">
        <v>93</v>
      </c>
      <c r="AX564" s="147" t="s">
        <v>21</v>
      </c>
      <c r="AY564" s="147" t="s">
        <v>119</v>
      </c>
    </row>
    <row r="565" spans="2:65" s="6" customFormat="1" ht="15.75" customHeight="1">
      <c r="B565" s="22"/>
      <c r="C565" s="117" t="s">
        <v>639</v>
      </c>
      <c r="D565" s="117" t="s">
        <v>122</v>
      </c>
      <c r="E565" s="118" t="s">
        <v>640</v>
      </c>
      <c r="F565" s="119" t="s">
        <v>641</v>
      </c>
      <c r="G565" s="120" t="s">
        <v>642</v>
      </c>
      <c r="H565" s="121">
        <v>12127.32</v>
      </c>
      <c r="I565" s="122"/>
      <c r="J565" s="123">
        <f>ROUND($I$565*$H$565,2)</f>
        <v>0</v>
      </c>
      <c r="K565" s="119"/>
      <c r="L565" s="22"/>
      <c r="M565" s="124"/>
      <c r="N565" s="125" t="s">
        <v>44</v>
      </c>
      <c r="P565" s="126">
        <f>$O$565*$H$565</f>
        <v>0</v>
      </c>
      <c r="Q565" s="126">
        <v>5E-05</v>
      </c>
      <c r="R565" s="126">
        <f>$Q$565*$H$565</f>
        <v>0.606366</v>
      </c>
      <c r="S565" s="126">
        <v>0</v>
      </c>
      <c r="T565" s="127">
        <f>$S$565*$H$565</f>
        <v>0</v>
      </c>
      <c r="AR565" s="76" t="s">
        <v>274</v>
      </c>
      <c r="AT565" s="76" t="s">
        <v>122</v>
      </c>
      <c r="AU565" s="76" t="s">
        <v>81</v>
      </c>
      <c r="AY565" s="6" t="s">
        <v>119</v>
      </c>
      <c r="BE565" s="128">
        <f>IF($N$565="základní",$J$565,0)</f>
        <v>0</v>
      </c>
      <c r="BF565" s="128">
        <f>IF($N$565="snížená",$J$565,0)</f>
        <v>0</v>
      </c>
      <c r="BG565" s="128">
        <f>IF($N$565="zákl. přenesená",$J$565,0)</f>
        <v>0</v>
      </c>
      <c r="BH565" s="128">
        <f>IF($N$565="sníž. přenesená",$J$565,0)</f>
        <v>0</v>
      </c>
      <c r="BI565" s="128">
        <f>IF($N$565="nulová",$J$565,0)</f>
        <v>0</v>
      </c>
      <c r="BJ565" s="76" t="s">
        <v>21</v>
      </c>
      <c r="BK565" s="128">
        <f>ROUND($I$565*$H$565,2)</f>
        <v>0</v>
      </c>
      <c r="BL565" s="76" t="s">
        <v>274</v>
      </c>
      <c r="BM565" s="76" t="s">
        <v>643</v>
      </c>
    </row>
    <row r="566" spans="2:47" s="6" customFormat="1" ht="16.5" customHeight="1">
      <c r="B566" s="22"/>
      <c r="D566" s="129" t="s">
        <v>128</v>
      </c>
      <c r="F566" s="130" t="s">
        <v>644</v>
      </c>
      <c r="L566" s="22"/>
      <c r="M566" s="48"/>
      <c r="T566" s="49"/>
      <c r="AT566" s="6" t="s">
        <v>128</v>
      </c>
      <c r="AU566" s="6" t="s">
        <v>81</v>
      </c>
    </row>
    <row r="567" spans="2:51" s="6" customFormat="1" ht="15.75" customHeight="1">
      <c r="B567" s="141"/>
      <c r="D567" s="135" t="s">
        <v>197</v>
      </c>
      <c r="E567" s="142"/>
      <c r="F567" s="143" t="s">
        <v>645</v>
      </c>
      <c r="H567" s="142"/>
      <c r="L567" s="141"/>
      <c r="M567" s="144"/>
      <c r="T567" s="145"/>
      <c r="AT567" s="142" t="s">
        <v>197</v>
      </c>
      <c r="AU567" s="142" t="s">
        <v>81</v>
      </c>
      <c r="AV567" s="142" t="s">
        <v>21</v>
      </c>
      <c r="AW567" s="142" t="s">
        <v>93</v>
      </c>
      <c r="AX567" s="142" t="s">
        <v>73</v>
      </c>
      <c r="AY567" s="142" t="s">
        <v>119</v>
      </c>
    </row>
    <row r="568" spans="2:51" s="6" customFormat="1" ht="15.75" customHeight="1">
      <c r="B568" s="141"/>
      <c r="D568" s="135" t="s">
        <v>197</v>
      </c>
      <c r="E568" s="142"/>
      <c r="F568" s="143" t="s">
        <v>646</v>
      </c>
      <c r="H568" s="142"/>
      <c r="L568" s="141"/>
      <c r="M568" s="144"/>
      <c r="T568" s="145"/>
      <c r="AT568" s="142" t="s">
        <v>197</v>
      </c>
      <c r="AU568" s="142" t="s">
        <v>81</v>
      </c>
      <c r="AV568" s="142" t="s">
        <v>21</v>
      </c>
      <c r="AW568" s="142" t="s">
        <v>93</v>
      </c>
      <c r="AX568" s="142" t="s">
        <v>73</v>
      </c>
      <c r="AY568" s="142" t="s">
        <v>119</v>
      </c>
    </row>
    <row r="569" spans="2:51" s="6" customFormat="1" ht="15.75" customHeight="1">
      <c r="B569" s="134"/>
      <c r="D569" s="135" t="s">
        <v>197</v>
      </c>
      <c r="E569" s="136"/>
      <c r="F569" s="137" t="s">
        <v>647</v>
      </c>
      <c r="H569" s="138">
        <v>8700.48</v>
      </c>
      <c r="L569" s="134"/>
      <c r="M569" s="139"/>
      <c r="T569" s="140"/>
      <c r="AT569" s="136" t="s">
        <v>197</v>
      </c>
      <c r="AU569" s="136" t="s">
        <v>81</v>
      </c>
      <c r="AV569" s="136" t="s">
        <v>81</v>
      </c>
      <c r="AW569" s="136" t="s">
        <v>93</v>
      </c>
      <c r="AX569" s="136" t="s">
        <v>73</v>
      </c>
      <c r="AY569" s="136" t="s">
        <v>119</v>
      </c>
    </row>
    <row r="570" spans="2:51" s="6" customFormat="1" ht="15.75" customHeight="1">
      <c r="B570" s="141"/>
      <c r="D570" s="135" t="s">
        <v>197</v>
      </c>
      <c r="E570" s="142"/>
      <c r="F570" s="143" t="s">
        <v>648</v>
      </c>
      <c r="H570" s="142"/>
      <c r="L570" s="141"/>
      <c r="M570" s="144"/>
      <c r="T570" s="145"/>
      <c r="AT570" s="142" t="s">
        <v>197</v>
      </c>
      <c r="AU570" s="142" t="s">
        <v>81</v>
      </c>
      <c r="AV570" s="142" t="s">
        <v>21</v>
      </c>
      <c r="AW570" s="142" t="s">
        <v>93</v>
      </c>
      <c r="AX570" s="142" t="s">
        <v>73</v>
      </c>
      <c r="AY570" s="142" t="s">
        <v>119</v>
      </c>
    </row>
    <row r="571" spans="2:51" s="6" customFormat="1" ht="15.75" customHeight="1">
      <c r="B571" s="134"/>
      <c r="D571" s="135" t="s">
        <v>197</v>
      </c>
      <c r="E571" s="136"/>
      <c r="F571" s="137" t="s">
        <v>649</v>
      </c>
      <c r="H571" s="138">
        <v>3426.84</v>
      </c>
      <c r="L571" s="134"/>
      <c r="M571" s="139"/>
      <c r="T571" s="140"/>
      <c r="AT571" s="136" t="s">
        <v>197</v>
      </c>
      <c r="AU571" s="136" t="s">
        <v>81</v>
      </c>
      <c r="AV571" s="136" t="s">
        <v>81</v>
      </c>
      <c r="AW571" s="136" t="s">
        <v>93</v>
      </c>
      <c r="AX571" s="136" t="s">
        <v>73</v>
      </c>
      <c r="AY571" s="136" t="s">
        <v>119</v>
      </c>
    </row>
    <row r="572" spans="2:51" s="6" customFormat="1" ht="15.75" customHeight="1">
      <c r="B572" s="146"/>
      <c r="D572" s="135" t="s">
        <v>197</v>
      </c>
      <c r="E572" s="147"/>
      <c r="F572" s="148" t="s">
        <v>211</v>
      </c>
      <c r="H572" s="149">
        <v>12127.32</v>
      </c>
      <c r="L572" s="146"/>
      <c r="M572" s="150"/>
      <c r="T572" s="151"/>
      <c r="AT572" s="147" t="s">
        <v>197</v>
      </c>
      <c r="AU572" s="147" t="s">
        <v>81</v>
      </c>
      <c r="AV572" s="147" t="s">
        <v>186</v>
      </c>
      <c r="AW572" s="147" t="s">
        <v>93</v>
      </c>
      <c r="AX572" s="147" t="s">
        <v>21</v>
      </c>
      <c r="AY572" s="147" t="s">
        <v>119</v>
      </c>
    </row>
    <row r="573" spans="2:65" s="6" customFormat="1" ht="15.75" customHeight="1">
      <c r="B573" s="22"/>
      <c r="C573" s="152" t="s">
        <v>650</v>
      </c>
      <c r="D573" s="152" t="s">
        <v>233</v>
      </c>
      <c r="E573" s="153" t="s">
        <v>651</v>
      </c>
      <c r="F573" s="154" t="s">
        <v>652</v>
      </c>
      <c r="G573" s="155" t="s">
        <v>201</v>
      </c>
      <c r="H573" s="156">
        <v>9.264</v>
      </c>
      <c r="I573" s="157"/>
      <c r="J573" s="158">
        <f>ROUND($I$573*$H$573,2)</f>
        <v>0</v>
      </c>
      <c r="K573" s="154" t="s">
        <v>125</v>
      </c>
      <c r="L573" s="159"/>
      <c r="M573" s="160"/>
      <c r="N573" s="161" t="s">
        <v>44</v>
      </c>
      <c r="P573" s="126">
        <f>$O$573*$H$573</f>
        <v>0</v>
      </c>
      <c r="Q573" s="126">
        <v>1</v>
      </c>
      <c r="R573" s="126">
        <f>$Q$573*$H$573</f>
        <v>9.264</v>
      </c>
      <c r="S573" s="126">
        <v>0</v>
      </c>
      <c r="T573" s="127">
        <f>$S$573*$H$573</f>
        <v>0</v>
      </c>
      <c r="AR573" s="76" t="s">
        <v>315</v>
      </c>
      <c r="AT573" s="76" t="s">
        <v>233</v>
      </c>
      <c r="AU573" s="76" t="s">
        <v>81</v>
      </c>
      <c r="AY573" s="6" t="s">
        <v>119</v>
      </c>
      <c r="BE573" s="128">
        <f>IF($N$573="základní",$J$573,0)</f>
        <v>0</v>
      </c>
      <c r="BF573" s="128">
        <f>IF($N$573="snížená",$J$573,0)</f>
        <v>0</v>
      </c>
      <c r="BG573" s="128">
        <f>IF($N$573="zákl. přenesená",$J$573,0)</f>
        <v>0</v>
      </c>
      <c r="BH573" s="128">
        <f>IF($N$573="sníž. přenesená",$J$573,0)</f>
        <v>0</v>
      </c>
      <c r="BI573" s="128">
        <f>IF($N$573="nulová",$J$573,0)</f>
        <v>0</v>
      </c>
      <c r="BJ573" s="76" t="s">
        <v>21</v>
      </c>
      <c r="BK573" s="128">
        <f>ROUND($I$573*$H$573,2)</f>
        <v>0</v>
      </c>
      <c r="BL573" s="76" t="s">
        <v>274</v>
      </c>
      <c r="BM573" s="76" t="s">
        <v>653</v>
      </c>
    </row>
    <row r="574" spans="2:47" s="6" customFormat="1" ht="16.5" customHeight="1">
      <c r="B574" s="22"/>
      <c r="D574" s="129" t="s">
        <v>128</v>
      </c>
      <c r="F574" s="130" t="s">
        <v>654</v>
      </c>
      <c r="L574" s="22"/>
      <c r="M574" s="48"/>
      <c r="T574" s="49"/>
      <c r="AT574" s="6" t="s">
        <v>128</v>
      </c>
      <c r="AU574" s="6" t="s">
        <v>81</v>
      </c>
    </row>
    <row r="575" spans="2:47" s="6" customFormat="1" ht="30.75" customHeight="1">
      <c r="B575" s="22"/>
      <c r="D575" s="135" t="s">
        <v>410</v>
      </c>
      <c r="F575" s="168" t="s">
        <v>655</v>
      </c>
      <c r="L575" s="22"/>
      <c r="M575" s="48"/>
      <c r="T575" s="49"/>
      <c r="AT575" s="6" t="s">
        <v>410</v>
      </c>
      <c r="AU575" s="6" t="s">
        <v>81</v>
      </c>
    </row>
    <row r="576" spans="2:51" s="6" customFormat="1" ht="15.75" customHeight="1">
      <c r="B576" s="141"/>
      <c r="D576" s="135" t="s">
        <v>197</v>
      </c>
      <c r="E576" s="142"/>
      <c r="F576" s="143" t="s">
        <v>646</v>
      </c>
      <c r="H576" s="142"/>
      <c r="L576" s="141"/>
      <c r="M576" s="144"/>
      <c r="T576" s="145"/>
      <c r="AT576" s="142" t="s">
        <v>197</v>
      </c>
      <c r="AU576" s="142" t="s">
        <v>81</v>
      </c>
      <c r="AV576" s="142" t="s">
        <v>21</v>
      </c>
      <c r="AW576" s="142" t="s">
        <v>93</v>
      </c>
      <c r="AX576" s="142" t="s">
        <v>73</v>
      </c>
      <c r="AY576" s="142" t="s">
        <v>119</v>
      </c>
    </row>
    <row r="577" spans="2:51" s="6" customFormat="1" ht="15.75" customHeight="1">
      <c r="B577" s="134"/>
      <c r="D577" s="135" t="s">
        <v>197</v>
      </c>
      <c r="E577" s="136"/>
      <c r="F577" s="137" t="s">
        <v>656</v>
      </c>
      <c r="H577" s="138">
        <v>9.264</v>
      </c>
      <c r="L577" s="134"/>
      <c r="M577" s="139"/>
      <c r="T577" s="140"/>
      <c r="AT577" s="136" t="s">
        <v>197</v>
      </c>
      <c r="AU577" s="136" t="s">
        <v>81</v>
      </c>
      <c r="AV577" s="136" t="s">
        <v>81</v>
      </c>
      <c r="AW577" s="136" t="s">
        <v>93</v>
      </c>
      <c r="AX577" s="136" t="s">
        <v>73</v>
      </c>
      <c r="AY577" s="136" t="s">
        <v>119</v>
      </c>
    </row>
    <row r="578" spans="2:51" s="6" customFormat="1" ht="15.75" customHeight="1">
      <c r="B578" s="146"/>
      <c r="D578" s="135" t="s">
        <v>197</v>
      </c>
      <c r="E578" s="147"/>
      <c r="F578" s="148" t="s">
        <v>211</v>
      </c>
      <c r="H578" s="149">
        <v>9.264</v>
      </c>
      <c r="L578" s="146"/>
      <c r="M578" s="150"/>
      <c r="T578" s="151"/>
      <c r="AT578" s="147" t="s">
        <v>197</v>
      </c>
      <c r="AU578" s="147" t="s">
        <v>81</v>
      </c>
      <c r="AV578" s="147" t="s">
        <v>186</v>
      </c>
      <c r="AW578" s="147" t="s">
        <v>93</v>
      </c>
      <c r="AX578" s="147" t="s">
        <v>21</v>
      </c>
      <c r="AY578" s="147" t="s">
        <v>119</v>
      </c>
    </row>
    <row r="579" spans="2:65" s="6" customFormat="1" ht="15.75" customHeight="1">
      <c r="B579" s="22"/>
      <c r="C579" s="152" t="s">
        <v>657</v>
      </c>
      <c r="D579" s="152" t="s">
        <v>233</v>
      </c>
      <c r="E579" s="153" t="s">
        <v>658</v>
      </c>
      <c r="F579" s="154" t="s">
        <v>659</v>
      </c>
      <c r="G579" s="155" t="s">
        <v>201</v>
      </c>
      <c r="H579" s="156">
        <v>3.649</v>
      </c>
      <c r="I579" s="157"/>
      <c r="J579" s="158">
        <f>ROUND($I$579*$H$579,2)</f>
        <v>0</v>
      </c>
      <c r="K579" s="154" t="s">
        <v>125</v>
      </c>
      <c r="L579" s="159"/>
      <c r="M579" s="160"/>
      <c r="N579" s="161" t="s">
        <v>44</v>
      </c>
      <c r="P579" s="126">
        <f>$O$579*$H$579</f>
        <v>0</v>
      </c>
      <c r="Q579" s="126">
        <v>1</v>
      </c>
      <c r="R579" s="126">
        <f>$Q$579*$H$579</f>
        <v>3.649</v>
      </c>
      <c r="S579" s="126">
        <v>0</v>
      </c>
      <c r="T579" s="127">
        <f>$S$579*$H$579</f>
        <v>0</v>
      </c>
      <c r="AR579" s="76" t="s">
        <v>315</v>
      </c>
      <c r="AT579" s="76" t="s">
        <v>233</v>
      </c>
      <c r="AU579" s="76" t="s">
        <v>81</v>
      </c>
      <c r="AY579" s="6" t="s">
        <v>119</v>
      </c>
      <c r="BE579" s="128">
        <f>IF($N$579="základní",$J$579,0)</f>
        <v>0</v>
      </c>
      <c r="BF579" s="128">
        <f>IF($N$579="snížená",$J$579,0)</f>
        <v>0</v>
      </c>
      <c r="BG579" s="128">
        <f>IF($N$579="zákl. přenesená",$J$579,0)</f>
        <v>0</v>
      </c>
      <c r="BH579" s="128">
        <f>IF($N$579="sníž. přenesená",$J$579,0)</f>
        <v>0</v>
      </c>
      <c r="BI579" s="128">
        <f>IF($N$579="nulová",$J$579,0)</f>
        <v>0</v>
      </c>
      <c r="BJ579" s="76" t="s">
        <v>21</v>
      </c>
      <c r="BK579" s="128">
        <f>ROUND($I$579*$H$579,2)</f>
        <v>0</v>
      </c>
      <c r="BL579" s="76" t="s">
        <v>274</v>
      </c>
      <c r="BM579" s="76" t="s">
        <v>660</v>
      </c>
    </row>
    <row r="580" spans="2:47" s="6" customFormat="1" ht="16.5" customHeight="1">
      <c r="B580" s="22"/>
      <c r="D580" s="129" t="s">
        <v>128</v>
      </c>
      <c r="F580" s="130" t="s">
        <v>661</v>
      </c>
      <c r="L580" s="22"/>
      <c r="M580" s="48"/>
      <c r="T580" s="49"/>
      <c r="AT580" s="6" t="s">
        <v>128</v>
      </c>
      <c r="AU580" s="6" t="s">
        <v>81</v>
      </c>
    </row>
    <row r="581" spans="2:47" s="6" customFormat="1" ht="30.75" customHeight="1">
      <c r="B581" s="22"/>
      <c r="D581" s="135" t="s">
        <v>410</v>
      </c>
      <c r="F581" s="168" t="s">
        <v>662</v>
      </c>
      <c r="L581" s="22"/>
      <c r="M581" s="48"/>
      <c r="T581" s="49"/>
      <c r="AT581" s="6" t="s">
        <v>410</v>
      </c>
      <c r="AU581" s="6" t="s">
        <v>81</v>
      </c>
    </row>
    <row r="582" spans="2:51" s="6" customFormat="1" ht="15.75" customHeight="1">
      <c r="B582" s="141"/>
      <c r="D582" s="135" t="s">
        <v>197</v>
      </c>
      <c r="E582" s="142"/>
      <c r="F582" s="143" t="s">
        <v>648</v>
      </c>
      <c r="H582" s="142"/>
      <c r="L582" s="141"/>
      <c r="M582" s="144"/>
      <c r="T582" s="145"/>
      <c r="AT582" s="142" t="s">
        <v>197</v>
      </c>
      <c r="AU582" s="142" t="s">
        <v>81</v>
      </c>
      <c r="AV582" s="142" t="s">
        <v>21</v>
      </c>
      <c r="AW582" s="142" t="s">
        <v>93</v>
      </c>
      <c r="AX582" s="142" t="s">
        <v>73</v>
      </c>
      <c r="AY582" s="142" t="s">
        <v>119</v>
      </c>
    </row>
    <row r="583" spans="2:51" s="6" customFormat="1" ht="15.75" customHeight="1">
      <c r="B583" s="134"/>
      <c r="D583" s="135" t="s">
        <v>197</v>
      </c>
      <c r="E583" s="136"/>
      <c r="F583" s="137" t="s">
        <v>663</v>
      </c>
      <c r="H583" s="138">
        <v>3.649</v>
      </c>
      <c r="L583" s="134"/>
      <c r="M583" s="139"/>
      <c r="T583" s="140"/>
      <c r="AT583" s="136" t="s">
        <v>197</v>
      </c>
      <c r="AU583" s="136" t="s">
        <v>81</v>
      </c>
      <c r="AV583" s="136" t="s">
        <v>81</v>
      </c>
      <c r="AW583" s="136" t="s">
        <v>93</v>
      </c>
      <c r="AX583" s="136" t="s">
        <v>73</v>
      </c>
      <c r="AY583" s="136" t="s">
        <v>119</v>
      </c>
    </row>
    <row r="584" spans="2:51" s="6" customFormat="1" ht="15.75" customHeight="1">
      <c r="B584" s="146"/>
      <c r="D584" s="135" t="s">
        <v>197</v>
      </c>
      <c r="E584" s="147"/>
      <c r="F584" s="148" t="s">
        <v>211</v>
      </c>
      <c r="H584" s="149">
        <v>3.649</v>
      </c>
      <c r="L584" s="146"/>
      <c r="M584" s="150"/>
      <c r="T584" s="151"/>
      <c r="AT584" s="147" t="s">
        <v>197</v>
      </c>
      <c r="AU584" s="147" t="s">
        <v>81</v>
      </c>
      <c r="AV584" s="147" t="s">
        <v>186</v>
      </c>
      <c r="AW584" s="147" t="s">
        <v>93</v>
      </c>
      <c r="AX584" s="147" t="s">
        <v>21</v>
      </c>
      <c r="AY584" s="147" t="s">
        <v>119</v>
      </c>
    </row>
    <row r="585" spans="2:65" s="6" customFormat="1" ht="15.75" customHeight="1">
      <c r="B585" s="22"/>
      <c r="C585" s="152" t="s">
        <v>226</v>
      </c>
      <c r="D585" s="152" t="s">
        <v>233</v>
      </c>
      <c r="E585" s="153" t="s">
        <v>664</v>
      </c>
      <c r="F585" s="154" t="s">
        <v>665</v>
      </c>
      <c r="G585" s="155" t="s">
        <v>253</v>
      </c>
      <c r="H585" s="156">
        <v>60</v>
      </c>
      <c r="I585" s="157"/>
      <c r="J585" s="158">
        <f>ROUND($I$585*$H$585,2)</f>
        <v>0</v>
      </c>
      <c r="K585" s="154"/>
      <c r="L585" s="159"/>
      <c r="M585" s="160"/>
      <c r="N585" s="161" t="s">
        <v>44</v>
      </c>
      <c r="P585" s="126">
        <f>$O$585*$H$585</f>
        <v>0</v>
      </c>
      <c r="Q585" s="126">
        <v>0.00015</v>
      </c>
      <c r="R585" s="126">
        <f>$Q$585*$H$585</f>
        <v>0.009</v>
      </c>
      <c r="S585" s="126">
        <v>0</v>
      </c>
      <c r="T585" s="127">
        <f>$S$585*$H$585</f>
        <v>0</v>
      </c>
      <c r="AR585" s="76" t="s">
        <v>315</v>
      </c>
      <c r="AT585" s="76" t="s">
        <v>233</v>
      </c>
      <c r="AU585" s="76" t="s">
        <v>81</v>
      </c>
      <c r="AY585" s="6" t="s">
        <v>119</v>
      </c>
      <c r="BE585" s="128">
        <f>IF($N$585="základní",$J$585,0)</f>
        <v>0</v>
      </c>
      <c r="BF585" s="128">
        <f>IF($N$585="snížená",$J$585,0)</f>
        <v>0</v>
      </c>
      <c r="BG585" s="128">
        <f>IF($N$585="zákl. přenesená",$J$585,0)</f>
        <v>0</v>
      </c>
      <c r="BH585" s="128">
        <f>IF($N$585="sníž. přenesená",$J$585,0)</f>
        <v>0</v>
      </c>
      <c r="BI585" s="128">
        <f>IF($N$585="nulová",$J$585,0)</f>
        <v>0</v>
      </c>
      <c r="BJ585" s="76" t="s">
        <v>21</v>
      </c>
      <c r="BK585" s="128">
        <f>ROUND($I$585*$H$585,2)</f>
        <v>0</v>
      </c>
      <c r="BL585" s="76" t="s">
        <v>274</v>
      </c>
      <c r="BM585" s="76" t="s">
        <v>666</v>
      </c>
    </row>
    <row r="586" spans="2:47" s="6" customFormat="1" ht="27" customHeight="1">
      <c r="B586" s="22"/>
      <c r="D586" s="129" t="s">
        <v>128</v>
      </c>
      <c r="F586" s="130" t="s">
        <v>667</v>
      </c>
      <c r="L586" s="22"/>
      <c r="M586" s="48"/>
      <c r="T586" s="49"/>
      <c r="AT586" s="6" t="s">
        <v>128</v>
      </c>
      <c r="AU586" s="6" t="s">
        <v>81</v>
      </c>
    </row>
    <row r="587" spans="2:65" s="6" customFormat="1" ht="27" customHeight="1">
      <c r="B587" s="22"/>
      <c r="C587" s="152" t="s">
        <v>668</v>
      </c>
      <c r="D587" s="152" t="s">
        <v>233</v>
      </c>
      <c r="E587" s="153" t="s">
        <v>669</v>
      </c>
      <c r="F587" s="154" t="s">
        <v>670</v>
      </c>
      <c r="G587" s="155" t="s">
        <v>671</v>
      </c>
      <c r="H587" s="156">
        <v>11.4</v>
      </c>
      <c r="I587" s="157"/>
      <c r="J587" s="158">
        <f>ROUND($I$587*$H$587,2)</f>
        <v>0</v>
      </c>
      <c r="K587" s="154" t="s">
        <v>125</v>
      </c>
      <c r="L587" s="159"/>
      <c r="M587" s="160"/>
      <c r="N587" s="161" t="s">
        <v>44</v>
      </c>
      <c r="P587" s="126">
        <f>$O$587*$H$587</f>
        <v>0</v>
      </c>
      <c r="Q587" s="126">
        <v>0.00031</v>
      </c>
      <c r="R587" s="126">
        <f>$Q$587*$H$587</f>
        <v>0.0035340000000000002</v>
      </c>
      <c r="S587" s="126">
        <v>0</v>
      </c>
      <c r="T587" s="127">
        <f>$S$587*$H$587</f>
        <v>0</v>
      </c>
      <c r="AR587" s="76" t="s">
        <v>315</v>
      </c>
      <c r="AT587" s="76" t="s">
        <v>233</v>
      </c>
      <c r="AU587" s="76" t="s">
        <v>81</v>
      </c>
      <c r="AY587" s="6" t="s">
        <v>119</v>
      </c>
      <c r="BE587" s="128">
        <f>IF($N$587="základní",$J$587,0)</f>
        <v>0</v>
      </c>
      <c r="BF587" s="128">
        <f>IF($N$587="snížená",$J$587,0)</f>
        <v>0</v>
      </c>
      <c r="BG587" s="128">
        <f>IF($N$587="zákl. přenesená",$J$587,0)</f>
        <v>0</v>
      </c>
      <c r="BH587" s="128">
        <f>IF($N$587="sníž. přenesená",$J$587,0)</f>
        <v>0</v>
      </c>
      <c r="BI587" s="128">
        <f>IF($N$587="nulová",$J$587,0)</f>
        <v>0</v>
      </c>
      <c r="BJ587" s="76" t="s">
        <v>21</v>
      </c>
      <c r="BK587" s="128">
        <f>ROUND($I$587*$H$587,2)</f>
        <v>0</v>
      </c>
      <c r="BL587" s="76" t="s">
        <v>274</v>
      </c>
      <c r="BM587" s="76" t="s">
        <v>672</v>
      </c>
    </row>
    <row r="588" spans="2:47" s="6" customFormat="1" ht="16.5" customHeight="1">
      <c r="B588" s="22"/>
      <c r="D588" s="129" t="s">
        <v>128</v>
      </c>
      <c r="F588" s="130" t="s">
        <v>673</v>
      </c>
      <c r="L588" s="22"/>
      <c r="M588" s="48"/>
      <c r="T588" s="49"/>
      <c r="AT588" s="6" t="s">
        <v>128</v>
      </c>
      <c r="AU588" s="6" t="s">
        <v>81</v>
      </c>
    </row>
    <row r="589" spans="2:51" s="6" customFormat="1" ht="15.75" customHeight="1">
      <c r="B589" s="134"/>
      <c r="D589" s="135" t="s">
        <v>197</v>
      </c>
      <c r="E589" s="136"/>
      <c r="F589" s="137" t="s">
        <v>674</v>
      </c>
      <c r="H589" s="138">
        <v>11.4</v>
      </c>
      <c r="L589" s="134"/>
      <c r="M589" s="139"/>
      <c r="T589" s="140"/>
      <c r="AT589" s="136" t="s">
        <v>197</v>
      </c>
      <c r="AU589" s="136" t="s">
        <v>81</v>
      </c>
      <c r="AV589" s="136" t="s">
        <v>81</v>
      </c>
      <c r="AW589" s="136" t="s">
        <v>93</v>
      </c>
      <c r="AX589" s="136" t="s">
        <v>21</v>
      </c>
      <c r="AY589" s="136" t="s">
        <v>119</v>
      </c>
    </row>
    <row r="590" spans="2:65" s="6" customFormat="1" ht="15.75" customHeight="1">
      <c r="B590" s="22"/>
      <c r="C590" s="117" t="s">
        <v>675</v>
      </c>
      <c r="D590" s="117" t="s">
        <v>122</v>
      </c>
      <c r="E590" s="118" t="s">
        <v>676</v>
      </c>
      <c r="F590" s="119" t="s">
        <v>677</v>
      </c>
      <c r="G590" s="120" t="s">
        <v>220</v>
      </c>
      <c r="H590" s="121">
        <v>29.8</v>
      </c>
      <c r="I590" s="122"/>
      <c r="J590" s="123">
        <f>ROUND($I$590*$H$590,2)</f>
        <v>0</v>
      </c>
      <c r="K590" s="119"/>
      <c r="L590" s="22"/>
      <c r="M590" s="124"/>
      <c r="N590" s="125" t="s">
        <v>44</v>
      </c>
      <c r="P590" s="126">
        <f>$O$590*$H$590</f>
        <v>0</v>
      </c>
      <c r="Q590" s="126">
        <v>0</v>
      </c>
      <c r="R590" s="126">
        <f>$Q$590*$H$590</f>
        <v>0</v>
      </c>
      <c r="S590" s="126">
        <v>0</v>
      </c>
      <c r="T590" s="127">
        <f>$S$590*$H$590</f>
        <v>0</v>
      </c>
      <c r="AR590" s="76" t="s">
        <v>274</v>
      </c>
      <c r="AT590" s="76" t="s">
        <v>122</v>
      </c>
      <c r="AU590" s="76" t="s">
        <v>81</v>
      </c>
      <c r="AY590" s="6" t="s">
        <v>119</v>
      </c>
      <c r="BE590" s="128">
        <f>IF($N$590="základní",$J$590,0)</f>
        <v>0</v>
      </c>
      <c r="BF590" s="128">
        <f>IF($N$590="snížená",$J$590,0)</f>
        <v>0</v>
      </c>
      <c r="BG590" s="128">
        <f>IF($N$590="zákl. přenesená",$J$590,0)</f>
        <v>0</v>
      </c>
      <c r="BH590" s="128">
        <f>IF($N$590="sníž. přenesená",$J$590,0)</f>
        <v>0</v>
      </c>
      <c r="BI590" s="128">
        <f>IF($N$590="nulová",$J$590,0)</f>
        <v>0</v>
      </c>
      <c r="BJ590" s="76" t="s">
        <v>21</v>
      </c>
      <c r="BK590" s="128">
        <f>ROUND($I$590*$H$590,2)</f>
        <v>0</v>
      </c>
      <c r="BL590" s="76" t="s">
        <v>274</v>
      </c>
      <c r="BM590" s="76" t="s">
        <v>678</v>
      </c>
    </row>
    <row r="591" spans="2:47" s="6" customFormat="1" ht="16.5" customHeight="1">
      <c r="B591" s="22"/>
      <c r="D591" s="129" t="s">
        <v>128</v>
      </c>
      <c r="F591" s="130" t="s">
        <v>679</v>
      </c>
      <c r="L591" s="22"/>
      <c r="M591" s="48"/>
      <c r="T591" s="49"/>
      <c r="AT591" s="6" t="s">
        <v>128</v>
      </c>
      <c r="AU591" s="6" t="s">
        <v>81</v>
      </c>
    </row>
    <row r="592" spans="2:51" s="6" customFormat="1" ht="15.75" customHeight="1">
      <c r="B592" s="134"/>
      <c r="D592" s="135" t="s">
        <v>197</v>
      </c>
      <c r="E592" s="136"/>
      <c r="F592" s="137" t="s">
        <v>680</v>
      </c>
      <c r="H592" s="138">
        <v>29.8</v>
      </c>
      <c r="L592" s="134"/>
      <c r="M592" s="139"/>
      <c r="T592" s="140"/>
      <c r="AT592" s="136" t="s">
        <v>197</v>
      </c>
      <c r="AU592" s="136" t="s">
        <v>81</v>
      </c>
      <c r="AV592" s="136" t="s">
        <v>81</v>
      </c>
      <c r="AW592" s="136" t="s">
        <v>93</v>
      </c>
      <c r="AX592" s="136" t="s">
        <v>73</v>
      </c>
      <c r="AY592" s="136" t="s">
        <v>119</v>
      </c>
    </row>
    <row r="593" spans="2:51" s="6" customFormat="1" ht="15.75" customHeight="1">
      <c r="B593" s="146"/>
      <c r="D593" s="135" t="s">
        <v>197</v>
      </c>
      <c r="E593" s="147"/>
      <c r="F593" s="148" t="s">
        <v>211</v>
      </c>
      <c r="H593" s="149">
        <v>29.8</v>
      </c>
      <c r="L593" s="146"/>
      <c r="M593" s="150"/>
      <c r="T593" s="151"/>
      <c r="AT593" s="147" t="s">
        <v>197</v>
      </c>
      <c r="AU593" s="147" t="s">
        <v>81</v>
      </c>
      <c r="AV593" s="147" t="s">
        <v>186</v>
      </c>
      <c r="AW593" s="147" t="s">
        <v>93</v>
      </c>
      <c r="AX593" s="147" t="s">
        <v>21</v>
      </c>
      <c r="AY593" s="147" t="s">
        <v>119</v>
      </c>
    </row>
    <row r="594" spans="2:63" s="106" customFormat="1" ht="30.75" customHeight="1">
      <c r="B594" s="107"/>
      <c r="D594" s="108" t="s">
        <v>72</v>
      </c>
      <c r="E594" s="115" t="s">
        <v>681</v>
      </c>
      <c r="F594" s="115" t="s">
        <v>682</v>
      </c>
      <c r="J594" s="116">
        <f>$BK$594</f>
        <v>0</v>
      </c>
      <c r="L594" s="107"/>
      <c r="M594" s="111"/>
      <c r="P594" s="112">
        <f>SUM($P$595:$P$648)</f>
        <v>0</v>
      </c>
      <c r="R594" s="112">
        <f>SUM($R$595:$R$648)</f>
        <v>2.0813352000000003</v>
      </c>
      <c r="T594" s="113">
        <f>SUM($T$595:$T$648)</f>
        <v>0</v>
      </c>
      <c r="AR594" s="108" t="s">
        <v>81</v>
      </c>
      <c r="AT594" s="108" t="s">
        <v>72</v>
      </c>
      <c r="AU594" s="108" t="s">
        <v>21</v>
      </c>
      <c r="AY594" s="108" t="s">
        <v>119</v>
      </c>
      <c r="BK594" s="114">
        <f>SUM($BK$595:$BK$648)</f>
        <v>0</v>
      </c>
    </row>
    <row r="595" spans="2:65" s="6" customFormat="1" ht="15.75" customHeight="1">
      <c r="B595" s="22"/>
      <c r="C595" s="117" t="s">
        <v>683</v>
      </c>
      <c r="D595" s="117" t="s">
        <v>122</v>
      </c>
      <c r="E595" s="118" t="s">
        <v>684</v>
      </c>
      <c r="F595" s="119" t="s">
        <v>685</v>
      </c>
      <c r="G595" s="120" t="s">
        <v>185</v>
      </c>
      <c r="H595" s="121">
        <v>1238.89</v>
      </c>
      <c r="I595" s="122"/>
      <c r="J595" s="123">
        <f>ROUND($I$595*$H$595,2)</f>
        <v>0</v>
      </c>
      <c r="K595" s="119"/>
      <c r="L595" s="22"/>
      <c r="M595" s="124"/>
      <c r="N595" s="125" t="s">
        <v>44</v>
      </c>
      <c r="P595" s="126">
        <f>$O$595*$H$595</f>
        <v>0</v>
      </c>
      <c r="Q595" s="126">
        <v>0.00168</v>
      </c>
      <c r="R595" s="126">
        <f>$Q$595*$H$595</f>
        <v>2.0813352000000003</v>
      </c>
      <c r="S595" s="126">
        <v>0</v>
      </c>
      <c r="T595" s="127">
        <f>$S$595*$H$595</f>
        <v>0</v>
      </c>
      <c r="AR595" s="76" t="s">
        <v>274</v>
      </c>
      <c r="AT595" s="76" t="s">
        <v>122</v>
      </c>
      <c r="AU595" s="76" t="s">
        <v>81</v>
      </c>
      <c r="AY595" s="6" t="s">
        <v>119</v>
      </c>
      <c r="BE595" s="128">
        <f>IF($N$595="základní",$J$595,0)</f>
        <v>0</v>
      </c>
      <c r="BF595" s="128">
        <f>IF($N$595="snížená",$J$595,0)</f>
        <v>0</v>
      </c>
      <c r="BG595" s="128">
        <f>IF($N$595="zákl. přenesená",$J$595,0)</f>
        <v>0</v>
      </c>
      <c r="BH595" s="128">
        <f>IF($N$595="sníž. přenesená",$J$595,0)</f>
        <v>0</v>
      </c>
      <c r="BI595" s="128">
        <f>IF($N$595="nulová",$J$595,0)</f>
        <v>0</v>
      </c>
      <c r="BJ595" s="76" t="s">
        <v>21</v>
      </c>
      <c r="BK595" s="128">
        <f>ROUND($I$595*$H$595,2)</f>
        <v>0</v>
      </c>
      <c r="BL595" s="76" t="s">
        <v>274</v>
      </c>
      <c r="BM595" s="76" t="s">
        <v>686</v>
      </c>
    </row>
    <row r="596" spans="2:47" s="6" customFormat="1" ht="27" customHeight="1">
      <c r="B596" s="22"/>
      <c r="D596" s="129" t="s">
        <v>128</v>
      </c>
      <c r="F596" s="130" t="s">
        <v>687</v>
      </c>
      <c r="L596" s="22"/>
      <c r="M596" s="48"/>
      <c r="T596" s="49"/>
      <c r="AT596" s="6" t="s">
        <v>128</v>
      </c>
      <c r="AU596" s="6" t="s">
        <v>81</v>
      </c>
    </row>
    <row r="597" spans="2:51" s="6" customFormat="1" ht="15.75" customHeight="1">
      <c r="B597" s="141"/>
      <c r="D597" s="135" t="s">
        <v>197</v>
      </c>
      <c r="E597" s="142"/>
      <c r="F597" s="143" t="s">
        <v>688</v>
      </c>
      <c r="H597" s="142"/>
      <c r="L597" s="141"/>
      <c r="M597" s="144"/>
      <c r="T597" s="145"/>
      <c r="AT597" s="142" t="s">
        <v>197</v>
      </c>
      <c r="AU597" s="142" t="s">
        <v>81</v>
      </c>
      <c r="AV597" s="142" t="s">
        <v>21</v>
      </c>
      <c r="AW597" s="142" t="s">
        <v>93</v>
      </c>
      <c r="AX597" s="142" t="s">
        <v>73</v>
      </c>
      <c r="AY597" s="142" t="s">
        <v>119</v>
      </c>
    </row>
    <row r="598" spans="2:51" s="6" customFormat="1" ht="15.75" customHeight="1">
      <c r="B598" s="134"/>
      <c r="D598" s="135" t="s">
        <v>197</v>
      </c>
      <c r="E598" s="136"/>
      <c r="F598" s="137" t="s">
        <v>689</v>
      </c>
      <c r="H598" s="138">
        <v>183.183</v>
      </c>
      <c r="L598" s="134"/>
      <c r="M598" s="139"/>
      <c r="T598" s="140"/>
      <c r="AT598" s="136" t="s">
        <v>197</v>
      </c>
      <c r="AU598" s="136" t="s">
        <v>81</v>
      </c>
      <c r="AV598" s="136" t="s">
        <v>81</v>
      </c>
      <c r="AW598" s="136" t="s">
        <v>93</v>
      </c>
      <c r="AX598" s="136" t="s">
        <v>73</v>
      </c>
      <c r="AY598" s="136" t="s">
        <v>119</v>
      </c>
    </row>
    <row r="599" spans="2:51" s="6" customFormat="1" ht="15.75" customHeight="1">
      <c r="B599" s="141"/>
      <c r="D599" s="135" t="s">
        <v>197</v>
      </c>
      <c r="E599" s="142"/>
      <c r="F599" s="143" t="s">
        <v>370</v>
      </c>
      <c r="H599" s="142"/>
      <c r="L599" s="141"/>
      <c r="M599" s="144"/>
      <c r="T599" s="145"/>
      <c r="AT599" s="142" t="s">
        <v>197</v>
      </c>
      <c r="AU599" s="142" t="s">
        <v>81</v>
      </c>
      <c r="AV599" s="142" t="s">
        <v>21</v>
      </c>
      <c r="AW599" s="142" t="s">
        <v>93</v>
      </c>
      <c r="AX599" s="142" t="s">
        <v>73</v>
      </c>
      <c r="AY599" s="142" t="s">
        <v>119</v>
      </c>
    </row>
    <row r="600" spans="2:51" s="6" customFormat="1" ht="15.75" customHeight="1">
      <c r="B600" s="134"/>
      <c r="D600" s="135" t="s">
        <v>197</v>
      </c>
      <c r="E600" s="136"/>
      <c r="F600" s="137" t="s">
        <v>690</v>
      </c>
      <c r="H600" s="138">
        <v>7.113</v>
      </c>
      <c r="L600" s="134"/>
      <c r="M600" s="139"/>
      <c r="T600" s="140"/>
      <c r="AT600" s="136" t="s">
        <v>197</v>
      </c>
      <c r="AU600" s="136" t="s">
        <v>81</v>
      </c>
      <c r="AV600" s="136" t="s">
        <v>81</v>
      </c>
      <c r="AW600" s="136" t="s">
        <v>93</v>
      </c>
      <c r="AX600" s="136" t="s">
        <v>73</v>
      </c>
      <c r="AY600" s="136" t="s">
        <v>119</v>
      </c>
    </row>
    <row r="601" spans="2:51" s="6" customFormat="1" ht="15.75" customHeight="1">
      <c r="B601" s="134"/>
      <c r="D601" s="135" t="s">
        <v>197</v>
      </c>
      <c r="E601" s="136"/>
      <c r="F601" s="137" t="s">
        <v>691</v>
      </c>
      <c r="H601" s="138">
        <v>0.184</v>
      </c>
      <c r="L601" s="134"/>
      <c r="M601" s="139"/>
      <c r="T601" s="140"/>
      <c r="AT601" s="136" t="s">
        <v>197</v>
      </c>
      <c r="AU601" s="136" t="s">
        <v>81</v>
      </c>
      <c r="AV601" s="136" t="s">
        <v>81</v>
      </c>
      <c r="AW601" s="136" t="s">
        <v>93</v>
      </c>
      <c r="AX601" s="136" t="s">
        <v>73</v>
      </c>
      <c r="AY601" s="136" t="s">
        <v>119</v>
      </c>
    </row>
    <row r="602" spans="2:51" s="6" customFormat="1" ht="15.75" customHeight="1">
      <c r="B602" s="141"/>
      <c r="D602" s="135" t="s">
        <v>197</v>
      </c>
      <c r="E602" s="142"/>
      <c r="F602" s="143" t="s">
        <v>368</v>
      </c>
      <c r="H602" s="142"/>
      <c r="L602" s="141"/>
      <c r="M602" s="144"/>
      <c r="T602" s="145"/>
      <c r="AT602" s="142" t="s">
        <v>197</v>
      </c>
      <c r="AU602" s="142" t="s">
        <v>81</v>
      </c>
      <c r="AV602" s="142" t="s">
        <v>21</v>
      </c>
      <c r="AW602" s="142" t="s">
        <v>93</v>
      </c>
      <c r="AX602" s="142" t="s">
        <v>73</v>
      </c>
      <c r="AY602" s="142" t="s">
        <v>119</v>
      </c>
    </row>
    <row r="603" spans="2:51" s="6" customFormat="1" ht="15.75" customHeight="1">
      <c r="B603" s="134"/>
      <c r="D603" s="135" t="s">
        <v>197</v>
      </c>
      <c r="E603" s="136"/>
      <c r="F603" s="137" t="s">
        <v>692</v>
      </c>
      <c r="H603" s="138">
        <v>25.373</v>
      </c>
      <c r="L603" s="134"/>
      <c r="M603" s="139"/>
      <c r="T603" s="140"/>
      <c r="AT603" s="136" t="s">
        <v>197</v>
      </c>
      <c r="AU603" s="136" t="s">
        <v>81</v>
      </c>
      <c r="AV603" s="136" t="s">
        <v>81</v>
      </c>
      <c r="AW603" s="136" t="s">
        <v>93</v>
      </c>
      <c r="AX603" s="136" t="s">
        <v>73</v>
      </c>
      <c r="AY603" s="136" t="s">
        <v>119</v>
      </c>
    </row>
    <row r="604" spans="2:51" s="6" customFormat="1" ht="15.75" customHeight="1">
      <c r="B604" s="141"/>
      <c r="D604" s="135" t="s">
        <v>197</v>
      </c>
      <c r="E604" s="142"/>
      <c r="F604" s="143" t="s">
        <v>693</v>
      </c>
      <c r="H604" s="142"/>
      <c r="L604" s="141"/>
      <c r="M604" s="144"/>
      <c r="T604" s="145"/>
      <c r="AT604" s="142" t="s">
        <v>197</v>
      </c>
      <c r="AU604" s="142" t="s">
        <v>81</v>
      </c>
      <c r="AV604" s="142" t="s">
        <v>21</v>
      </c>
      <c r="AW604" s="142" t="s">
        <v>93</v>
      </c>
      <c r="AX604" s="142" t="s">
        <v>73</v>
      </c>
      <c r="AY604" s="142" t="s">
        <v>119</v>
      </c>
    </row>
    <row r="605" spans="2:51" s="6" customFormat="1" ht="15.75" customHeight="1">
      <c r="B605" s="134"/>
      <c r="D605" s="135" t="s">
        <v>197</v>
      </c>
      <c r="E605" s="136"/>
      <c r="F605" s="137" t="s">
        <v>694</v>
      </c>
      <c r="H605" s="138">
        <v>18.788</v>
      </c>
      <c r="L605" s="134"/>
      <c r="M605" s="139"/>
      <c r="T605" s="140"/>
      <c r="AT605" s="136" t="s">
        <v>197</v>
      </c>
      <c r="AU605" s="136" t="s">
        <v>81</v>
      </c>
      <c r="AV605" s="136" t="s">
        <v>81</v>
      </c>
      <c r="AW605" s="136" t="s">
        <v>93</v>
      </c>
      <c r="AX605" s="136" t="s">
        <v>73</v>
      </c>
      <c r="AY605" s="136" t="s">
        <v>119</v>
      </c>
    </row>
    <row r="606" spans="2:51" s="6" customFormat="1" ht="15.75" customHeight="1">
      <c r="B606" s="162"/>
      <c r="D606" s="135" t="s">
        <v>197</v>
      </c>
      <c r="E606" s="163"/>
      <c r="F606" s="164" t="s">
        <v>364</v>
      </c>
      <c r="H606" s="165">
        <v>234.641</v>
      </c>
      <c r="L606" s="162"/>
      <c r="M606" s="166"/>
      <c r="T606" s="167"/>
      <c r="AT606" s="163" t="s">
        <v>197</v>
      </c>
      <c r="AU606" s="163" t="s">
        <v>81</v>
      </c>
      <c r="AV606" s="163" t="s">
        <v>137</v>
      </c>
      <c r="AW606" s="163" t="s">
        <v>93</v>
      </c>
      <c r="AX606" s="163" t="s">
        <v>73</v>
      </c>
      <c r="AY606" s="163" t="s">
        <v>119</v>
      </c>
    </row>
    <row r="607" spans="2:51" s="6" customFormat="1" ht="15.75" customHeight="1">
      <c r="B607" s="141"/>
      <c r="D607" s="135" t="s">
        <v>197</v>
      </c>
      <c r="E607" s="142"/>
      <c r="F607" s="143" t="s">
        <v>356</v>
      </c>
      <c r="H607" s="142"/>
      <c r="L607" s="141"/>
      <c r="M607" s="144"/>
      <c r="T607" s="145"/>
      <c r="AT607" s="142" t="s">
        <v>197</v>
      </c>
      <c r="AU607" s="142" t="s">
        <v>81</v>
      </c>
      <c r="AV607" s="142" t="s">
        <v>21</v>
      </c>
      <c r="AW607" s="142" t="s">
        <v>93</v>
      </c>
      <c r="AX607" s="142" t="s">
        <v>73</v>
      </c>
      <c r="AY607" s="142" t="s">
        <v>119</v>
      </c>
    </row>
    <row r="608" spans="2:51" s="6" customFormat="1" ht="15.75" customHeight="1">
      <c r="B608" s="134"/>
      <c r="D608" s="135" t="s">
        <v>197</v>
      </c>
      <c r="E608" s="136"/>
      <c r="F608" s="137" t="s">
        <v>695</v>
      </c>
      <c r="H608" s="138">
        <v>11</v>
      </c>
      <c r="L608" s="134"/>
      <c r="M608" s="139"/>
      <c r="T608" s="140"/>
      <c r="AT608" s="136" t="s">
        <v>197</v>
      </c>
      <c r="AU608" s="136" t="s">
        <v>81</v>
      </c>
      <c r="AV608" s="136" t="s">
        <v>81</v>
      </c>
      <c r="AW608" s="136" t="s">
        <v>93</v>
      </c>
      <c r="AX608" s="136" t="s">
        <v>73</v>
      </c>
      <c r="AY608" s="136" t="s">
        <v>119</v>
      </c>
    </row>
    <row r="609" spans="2:51" s="6" customFormat="1" ht="15.75" customHeight="1">
      <c r="B609" s="141"/>
      <c r="D609" s="135" t="s">
        <v>197</v>
      </c>
      <c r="E609" s="142"/>
      <c r="F609" s="143" t="s">
        <v>358</v>
      </c>
      <c r="H609" s="142"/>
      <c r="L609" s="141"/>
      <c r="M609" s="144"/>
      <c r="T609" s="145"/>
      <c r="AT609" s="142" t="s">
        <v>197</v>
      </c>
      <c r="AU609" s="142" t="s">
        <v>81</v>
      </c>
      <c r="AV609" s="142" t="s">
        <v>21</v>
      </c>
      <c r="AW609" s="142" t="s">
        <v>93</v>
      </c>
      <c r="AX609" s="142" t="s">
        <v>73</v>
      </c>
      <c r="AY609" s="142" t="s">
        <v>119</v>
      </c>
    </row>
    <row r="610" spans="2:51" s="6" customFormat="1" ht="15.75" customHeight="1">
      <c r="B610" s="134"/>
      <c r="D610" s="135" t="s">
        <v>197</v>
      </c>
      <c r="E610" s="136"/>
      <c r="F610" s="137" t="s">
        <v>696</v>
      </c>
      <c r="H610" s="138">
        <v>9.5</v>
      </c>
      <c r="L610" s="134"/>
      <c r="M610" s="139"/>
      <c r="T610" s="140"/>
      <c r="AT610" s="136" t="s">
        <v>197</v>
      </c>
      <c r="AU610" s="136" t="s">
        <v>81</v>
      </c>
      <c r="AV610" s="136" t="s">
        <v>81</v>
      </c>
      <c r="AW610" s="136" t="s">
        <v>93</v>
      </c>
      <c r="AX610" s="136" t="s">
        <v>73</v>
      </c>
      <c r="AY610" s="136" t="s">
        <v>119</v>
      </c>
    </row>
    <row r="611" spans="2:51" s="6" customFormat="1" ht="15.75" customHeight="1">
      <c r="B611" s="141"/>
      <c r="D611" s="135" t="s">
        <v>197</v>
      </c>
      <c r="E611" s="142"/>
      <c r="F611" s="143" t="s">
        <v>360</v>
      </c>
      <c r="H611" s="142"/>
      <c r="L611" s="141"/>
      <c r="M611" s="144"/>
      <c r="T611" s="145"/>
      <c r="AT611" s="142" t="s">
        <v>197</v>
      </c>
      <c r="AU611" s="142" t="s">
        <v>81</v>
      </c>
      <c r="AV611" s="142" t="s">
        <v>21</v>
      </c>
      <c r="AW611" s="142" t="s">
        <v>93</v>
      </c>
      <c r="AX611" s="142" t="s">
        <v>73</v>
      </c>
      <c r="AY611" s="142" t="s">
        <v>119</v>
      </c>
    </row>
    <row r="612" spans="2:51" s="6" customFormat="1" ht="15.75" customHeight="1">
      <c r="B612" s="134"/>
      <c r="D612" s="135" t="s">
        <v>197</v>
      </c>
      <c r="E612" s="136"/>
      <c r="F612" s="137" t="s">
        <v>697</v>
      </c>
      <c r="H612" s="138">
        <v>10</v>
      </c>
      <c r="L612" s="134"/>
      <c r="M612" s="139"/>
      <c r="T612" s="140"/>
      <c r="AT612" s="136" t="s">
        <v>197</v>
      </c>
      <c r="AU612" s="136" t="s">
        <v>81</v>
      </c>
      <c r="AV612" s="136" t="s">
        <v>81</v>
      </c>
      <c r="AW612" s="136" t="s">
        <v>93</v>
      </c>
      <c r="AX612" s="136" t="s">
        <v>73</v>
      </c>
      <c r="AY612" s="136" t="s">
        <v>119</v>
      </c>
    </row>
    <row r="613" spans="2:51" s="6" customFormat="1" ht="15.75" customHeight="1">
      <c r="B613" s="141"/>
      <c r="D613" s="135" t="s">
        <v>197</v>
      </c>
      <c r="E613" s="142"/>
      <c r="F613" s="143" t="s">
        <v>362</v>
      </c>
      <c r="H613" s="142"/>
      <c r="L613" s="141"/>
      <c r="M613" s="144"/>
      <c r="T613" s="145"/>
      <c r="AT613" s="142" t="s">
        <v>197</v>
      </c>
      <c r="AU613" s="142" t="s">
        <v>81</v>
      </c>
      <c r="AV613" s="142" t="s">
        <v>21</v>
      </c>
      <c r="AW613" s="142" t="s">
        <v>93</v>
      </c>
      <c r="AX613" s="142" t="s">
        <v>73</v>
      </c>
      <c r="AY613" s="142" t="s">
        <v>119</v>
      </c>
    </row>
    <row r="614" spans="2:51" s="6" customFormat="1" ht="15.75" customHeight="1">
      <c r="B614" s="134"/>
      <c r="D614" s="135" t="s">
        <v>197</v>
      </c>
      <c r="E614" s="136"/>
      <c r="F614" s="137" t="s">
        <v>696</v>
      </c>
      <c r="H614" s="138">
        <v>9.5</v>
      </c>
      <c r="L614" s="134"/>
      <c r="M614" s="139"/>
      <c r="T614" s="140"/>
      <c r="AT614" s="136" t="s">
        <v>197</v>
      </c>
      <c r="AU614" s="136" t="s">
        <v>81</v>
      </c>
      <c r="AV614" s="136" t="s">
        <v>81</v>
      </c>
      <c r="AW614" s="136" t="s">
        <v>93</v>
      </c>
      <c r="AX614" s="136" t="s">
        <v>73</v>
      </c>
      <c r="AY614" s="136" t="s">
        <v>119</v>
      </c>
    </row>
    <row r="615" spans="2:51" s="6" customFormat="1" ht="15.75" customHeight="1">
      <c r="B615" s="141"/>
      <c r="D615" s="135" t="s">
        <v>197</v>
      </c>
      <c r="E615" s="142"/>
      <c r="F615" s="143" t="s">
        <v>397</v>
      </c>
      <c r="H615" s="142"/>
      <c r="L615" s="141"/>
      <c r="M615" s="144"/>
      <c r="T615" s="145"/>
      <c r="AT615" s="142" t="s">
        <v>197</v>
      </c>
      <c r="AU615" s="142" t="s">
        <v>81</v>
      </c>
      <c r="AV615" s="142" t="s">
        <v>21</v>
      </c>
      <c r="AW615" s="142" t="s">
        <v>93</v>
      </c>
      <c r="AX615" s="142" t="s">
        <v>73</v>
      </c>
      <c r="AY615" s="142" t="s">
        <v>119</v>
      </c>
    </row>
    <row r="616" spans="2:51" s="6" customFormat="1" ht="15.75" customHeight="1">
      <c r="B616" s="134"/>
      <c r="D616" s="135" t="s">
        <v>197</v>
      </c>
      <c r="E616" s="136"/>
      <c r="F616" s="137" t="s">
        <v>698</v>
      </c>
      <c r="H616" s="138">
        <v>8.5</v>
      </c>
      <c r="L616" s="134"/>
      <c r="M616" s="139"/>
      <c r="T616" s="140"/>
      <c r="AT616" s="136" t="s">
        <v>197</v>
      </c>
      <c r="AU616" s="136" t="s">
        <v>81</v>
      </c>
      <c r="AV616" s="136" t="s">
        <v>81</v>
      </c>
      <c r="AW616" s="136" t="s">
        <v>93</v>
      </c>
      <c r="AX616" s="136" t="s">
        <v>73</v>
      </c>
      <c r="AY616" s="136" t="s">
        <v>119</v>
      </c>
    </row>
    <row r="617" spans="2:51" s="6" customFormat="1" ht="15.75" customHeight="1">
      <c r="B617" s="134"/>
      <c r="D617" s="135" t="s">
        <v>197</v>
      </c>
      <c r="E617" s="136"/>
      <c r="F617" s="137" t="s">
        <v>699</v>
      </c>
      <c r="H617" s="138">
        <v>15.52</v>
      </c>
      <c r="L617" s="134"/>
      <c r="M617" s="139"/>
      <c r="T617" s="140"/>
      <c r="AT617" s="136" t="s">
        <v>197</v>
      </c>
      <c r="AU617" s="136" t="s">
        <v>81</v>
      </c>
      <c r="AV617" s="136" t="s">
        <v>81</v>
      </c>
      <c r="AW617" s="136" t="s">
        <v>93</v>
      </c>
      <c r="AX617" s="136" t="s">
        <v>73</v>
      </c>
      <c r="AY617" s="136" t="s">
        <v>119</v>
      </c>
    </row>
    <row r="618" spans="2:51" s="6" customFormat="1" ht="15.75" customHeight="1">
      <c r="B618" s="134"/>
      <c r="D618" s="135" t="s">
        <v>197</v>
      </c>
      <c r="E618" s="136"/>
      <c r="F618" s="137" t="s">
        <v>700</v>
      </c>
      <c r="H618" s="138">
        <v>48.5</v>
      </c>
      <c r="L618" s="134"/>
      <c r="M618" s="139"/>
      <c r="T618" s="140"/>
      <c r="AT618" s="136" t="s">
        <v>197</v>
      </c>
      <c r="AU618" s="136" t="s">
        <v>81</v>
      </c>
      <c r="AV618" s="136" t="s">
        <v>81</v>
      </c>
      <c r="AW618" s="136" t="s">
        <v>93</v>
      </c>
      <c r="AX618" s="136" t="s">
        <v>73</v>
      </c>
      <c r="AY618" s="136" t="s">
        <v>119</v>
      </c>
    </row>
    <row r="619" spans="2:51" s="6" customFormat="1" ht="15.75" customHeight="1">
      <c r="B619" s="141"/>
      <c r="D619" s="135" t="s">
        <v>197</v>
      </c>
      <c r="E619" s="142"/>
      <c r="F619" s="143" t="s">
        <v>356</v>
      </c>
      <c r="H619" s="142"/>
      <c r="L619" s="141"/>
      <c r="M619" s="144"/>
      <c r="T619" s="145"/>
      <c r="AT619" s="142" t="s">
        <v>197</v>
      </c>
      <c r="AU619" s="142" t="s">
        <v>81</v>
      </c>
      <c r="AV619" s="142" t="s">
        <v>21</v>
      </c>
      <c r="AW619" s="142" t="s">
        <v>93</v>
      </c>
      <c r="AX619" s="142" t="s">
        <v>73</v>
      </c>
      <c r="AY619" s="142" t="s">
        <v>119</v>
      </c>
    </row>
    <row r="620" spans="2:51" s="6" customFormat="1" ht="15.75" customHeight="1">
      <c r="B620" s="134"/>
      <c r="D620" s="135" t="s">
        <v>197</v>
      </c>
      <c r="E620" s="136"/>
      <c r="F620" s="137" t="s">
        <v>701</v>
      </c>
      <c r="H620" s="138">
        <v>5.013</v>
      </c>
      <c r="L620" s="134"/>
      <c r="M620" s="139"/>
      <c r="T620" s="140"/>
      <c r="AT620" s="136" t="s">
        <v>197</v>
      </c>
      <c r="AU620" s="136" t="s">
        <v>81</v>
      </c>
      <c r="AV620" s="136" t="s">
        <v>81</v>
      </c>
      <c r="AW620" s="136" t="s">
        <v>93</v>
      </c>
      <c r="AX620" s="136" t="s">
        <v>73</v>
      </c>
      <c r="AY620" s="136" t="s">
        <v>119</v>
      </c>
    </row>
    <row r="621" spans="2:51" s="6" customFormat="1" ht="15.75" customHeight="1">
      <c r="B621" s="141"/>
      <c r="D621" s="135" t="s">
        <v>197</v>
      </c>
      <c r="E621" s="142"/>
      <c r="F621" s="143" t="s">
        <v>358</v>
      </c>
      <c r="H621" s="142"/>
      <c r="L621" s="141"/>
      <c r="M621" s="144"/>
      <c r="T621" s="145"/>
      <c r="AT621" s="142" t="s">
        <v>197</v>
      </c>
      <c r="AU621" s="142" t="s">
        <v>81</v>
      </c>
      <c r="AV621" s="142" t="s">
        <v>21</v>
      </c>
      <c r="AW621" s="142" t="s">
        <v>93</v>
      </c>
      <c r="AX621" s="142" t="s">
        <v>73</v>
      </c>
      <c r="AY621" s="142" t="s">
        <v>119</v>
      </c>
    </row>
    <row r="622" spans="2:51" s="6" customFormat="1" ht="15.75" customHeight="1">
      <c r="B622" s="134"/>
      <c r="D622" s="135" t="s">
        <v>197</v>
      </c>
      <c r="E622" s="136"/>
      <c r="F622" s="137" t="s">
        <v>702</v>
      </c>
      <c r="H622" s="138">
        <v>4.757</v>
      </c>
      <c r="L622" s="134"/>
      <c r="M622" s="139"/>
      <c r="T622" s="140"/>
      <c r="AT622" s="136" t="s">
        <v>197</v>
      </c>
      <c r="AU622" s="136" t="s">
        <v>81</v>
      </c>
      <c r="AV622" s="136" t="s">
        <v>81</v>
      </c>
      <c r="AW622" s="136" t="s">
        <v>93</v>
      </c>
      <c r="AX622" s="136" t="s">
        <v>73</v>
      </c>
      <c r="AY622" s="136" t="s">
        <v>119</v>
      </c>
    </row>
    <row r="623" spans="2:51" s="6" customFormat="1" ht="15.75" customHeight="1">
      <c r="B623" s="141"/>
      <c r="D623" s="135" t="s">
        <v>197</v>
      </c>
      <c r="E623" s="142"/>
      <c r="F623" s="143" t="s">
        <v>360</v>
      </c>
      <c r="H623" s="142"/>
      <c r="L623" s="141"/>
      <c r="M623" s="144"/>
      <c r="T623" s="145"/>
      <c r="AT623" s="142" t="s">
        <v>197</v>
      </c>
      <c r="AU623" s="142" t="s">
        <v>81</v>
      </c>
      <c r="AV623" s="142" t="s">
        <v>21</v>
      </c>
      <c r="AW623" s="142" t="s">
        <v>93</v>
      </c>
      <c r="AX623" s="142" t="s">
        <v>73</v>
      </c>
      <c r="AY623" s="142" t="s">
        <v>119</v>
      </c>
    </row>
    <row r="624" spans="2:51" s="6" customFormat="1" ht="15.75" customHeight="1">
      <c r="B624" s="134"/>
      <c r="D624" s="135" t="s">
        <v>197</v>
      </c>
      <c r="E624" s="136"/>
      <c r="F624" s="137" t="s">
        <v>703</v>
      </c>
      <c r="H624" s="138">
        <v>4.315</v>
      </c>
      <c r="L624" s="134"/>
      <c r="M624" s="139"/>
      <c r="T624" s="140"/>
      <c r="AT624" s="136" t="s">
        <v>197</v>
      </c>
      <c r="AU624" s="136" t="s">
        <v>81</v>
      </c>
      <c r="AV624" s="136" t="s">
        <v>81</v>
      </c>
      <c r="AW624" s="136" t="s">
        <v>93</v>
      </c>
      <c r="AX624" s="136" t="s">
        <v>73</v>
      </c>
      <c r="AY624" s="136" t="s">
        <v>119</v>
      </c>
    </row>
    <row r="625" spans="2:51" s="6" customFormat="1" ht="15.75" customHeight="1">
      <c r="B625" s="141"/>
      <c r="D625" s="135" t="s">
        <v>197</v>
      </c>
      <c r="E625" s="142"/>
      <c r="F625" s="143" t="s">
        <v>362</v>
      </c>
      <c r="H625" s="142"/>
      <c r="L625" s="141"/>
      <c r="M625" s="144"/>
      <c r="T625" s="145"/>
      <c r="AT625" s="142" t="s">
        <v>197</v>
      </c>
      <c r="AU625" s="142" t="s">
        <v>81</v>
      </c>
      <c r="AV625" s="142" t="s">
        <v>21</v>
      </c>
      <c r="AW625" s="142" t="s">
        <v>93</v>
      </c>
      <c r="AX625" s="142" t="s">
        <v>73</v>
      </c>
      <c r="AY625" s="142" t="s">
        <v>119</v>
      </c>
    </row>
    <row r="626" spans="2:51" s="6" customFormat="1" ht="15.75" customHeight="1">
      <c r="B626" s="134"/>
      <c r="D626" s="135" t="s">
        <v>197</v>
      </c>
      <c r="E626" s="136"/>
      <c r="F626" s="137" t="s">
        <v>704</v>
      </c>
      <c r="H626" s="138">
        <v>4.894</v>
      </c>
      <c r="L626" s="134"/>
      <c r="M626" s="139"/>
      <c r="T626" s="140"/>
      <c r="AT626" s="136" t="s">
        <v>197</v>
      </c>
      <c r="AU626" s="136" t="s">
        <v>81</v>
      </c>
      <c r="AV626" s="136" t="s">
        <v>81</v>
      </c>
      <c r="AW626" s="136" t="s">
        <v>93</v>
      </c>
      <c r="AX626" s="136" t="s">
        <v>73</v>
      </c>
      <c r="AY626" s="136" t="s">
        <v>119</v>
      </c>
    </row>
    <row r="627" spans="2:51" s="6" customFormat="1" ht="15.75" customHeight="1">
      <c r="B627" s="141"/>
      <c r="D627" s="135" t="s">
        <v>197</v>
      </c>
      <c r="E627" s="142"/>
      <c r="F627" s="143" t="s">
        <v>397</v>
      </c>
      <c r="H627" s="142"/>
      <c r="L627" s="141"/>
      <c r="M627" s="144"/>
      <c r="T627" s="145"/>
      <c r="AT627" s="142" t="s">
        <v>197</v>
      </c>
      <c r="AU627" s="142" t="s">
        <v>81</v>
      </c>
      <c r="AV627" s="142" t="s">
        <v>21</v>
      </c>
      <c r="AW627" s="142" t="s">
        <v>93</v>
      </c>
      <c r="AX627" s="142" t="s">
        <v>73</v>
      </c>
      <c r="AY627" s="142" t="s">
        <v>119</v>
      </c>
    </row>
    <row r="628" spans="2:51" s="6" customFormat="1" ht="15.75" customHeight="1">
      <c r="B628" s="134"/>
      <c r="D628" s="135" t="s">
        <v>197</v>
      </c>
      <c r="E628" s="136"/>
      <c r="F628" s="137" t="s">
        <v>705</v>
      </c>
      <c r="H628" s="138">
        <v>4.268</v>
      </c>
      <c r="L628" s="134"/>
      <c r="M628" s="139"/>
      <c r="T628" s="140"/>
      <c r="AT628" s="136" t="s">
        <v>197</v>
      </c>
      <c r="AU628" s="136" t="s">
        <v>81</v>
      </c>
      <c r="AV628" s="136" t="s">
        <v>81</v>
      </c>
      <c r="AW628" s="136" t="s">
        <v>93</v>
      </c>
      <c r="AX628" s="136" t="s">
        <v>73</v>
      </c>
      <c r="AY628" s="136" t="s">
        <v>119</v>
      </c>
    </row>
    <row r="629" spans="2:51" s="6" customFormat="1" ht="15.75" customHeight="1">
      <c r="B629" s="162"/>
      <c r="D629" s="135" t="s">
        <v>197</v>
      </c>
      <c r="E629" s="163"/>
      <c r="F629" s="164" t="s">
        <v>364</v>
      </c>
      <c r="H629" s="165">
        <v>135.767</v>
      </c>
      <c r="L629" s="162"/>
      <c r="M629" s="166"/>
      <c r="T629" s="167"/>
      <c r="AT629" s="163" t="s">
        <v>197</v>
      </c>
      <c r="AU629" s="163" t="s">
        <v>81</v>
      </c>
      <c r="AV629" s="163" t="s">
        <v>137</v>
      </c>
      <c r="AW629" s="163" t="s">
        <v>93</v>
      </c>
      <c r="AX629" s="163" t="s">
        <v>73</v>
      </c>
      <c r="AY629" s="163" t="s">
        <v>119</v>
      </c>
    </row>
    <row r="630" spans="2:51" s="6" customFormat="1" ht="15.75" customHeight="1">
      <c r="B630" s="141"/>
      <c r="D630" s="135" t="s">
        <v>197</v>
      </c>
      <c r="E630" s="142"/>
      <c r="F630" s="143" t="s">
        <v>646</v>
      </c>
      <c r="H630" s="142"/>
      <c r="L630" s="141"/>
      <c r="M630" s="144"/>
      <c r="T630" s="145"/>
      <c r="AT630" s="142" t="s">
        <v>197</v>
      </c>
      <c r="AU630" s="142" t="s">
        <v>81</v>
      </c>
      <c r="AV630" s="142" t="s">
        <v>21</v>
      </c>
      <c r="AW630" s="142" t="s">
        <v>93</v>
      </c>
      <c r="AX630" s="142" t="s">
        <v>73</v>
      </c>
      <c r="AY630" s="142" t="s">
        <v>119</v>
      </c>
    </row>
    <row r="631" spans="2:51" s="6" customFormat="1" ht="15.75" customHeight="1">
      <c r="B631" s="134"/>
      <c r="D631" s="135" t="s">
        <v>197</v>
      </c>
      <c r="E631" s="136"/>
      <c r="F631" s="137" t="s">
        <v>706</v>
      </c>
      <c r="H631" s="138">
        <v>320.796</v>
      </c>
      <c r="L631" s="134"/>
      <c r="M631" s="139"/>
      <c r="T631" s="140"/>
      <c r="AT631" s="136" t="s">
        <v>197</v>
      </c>
      <c r="AU631" s="136" t="s">
        <v>81</v>
      </c>
      <c r="AV631" s="136" t="s">
        <v>81</v>
      </c>
      <c r="AW631" s="136" t="s">
        <v>93</v>
      </c>
      <c r="AX631" s="136" t="s">
        <v>73</v>
      </c>
      <c r="AY631" s="136" t="s">
        <v>119</v>
      </c>
    </row>
    <row r="632" spans="2:51" s="6" customFormat="1" ht="15.75" customHeight="1">
      <c r="B632" s="141"/>
      <c r="D632" s="135" t="s">
        <v>197</v>
      </c>
      <c r="E632" s="142"/>
      <c r="F632" s="143" t="s">
        <v>648</v>
      </c>
      <c r="H632" s="142"/>
      <c r="L632" s="141"/>
      <c r="M632" s="144"/>
      <c r="T632" s="145"/>
      <c r="AT632" s="142" t="s">
        <v>197</v>
      </c>
      <c r="AU632" s="142" t="s">
        <v>81</v>
      </c>
      <c r="AV632" s="142" t="s">
        <v>21</v>
      </c>
      <c r="AW632" s="142" t="s">
        <v>93</v>
      </c>
      <c r="AX632" s="142" t="s">
        <v>73</v>
      </c>
      <c r="AY632" s="142" t="s">
        <v>119</v>
      </c>
    </row>
    <row r="633" spans="2:51" s="6" customFormat="1" ht="15.75" customHeight="1">
      <c r="B633" s="134"/>
      <c r="D633" s="135" t="s">
        <v>197</v>
      </c>
      <c r="E633" s="136"/>
      <c r="F633" s="137" t="s">
        <v>707</v>
      </c>
      <c r="H633" s="138">
        <v>111.92</v>
      </c>
      <c r="L633" s="134"/>
      <c r="M633" s="139"/>
      <c r="T633" s="140"/>
      <c r="AT633" s="136" t="s">
        <v>197</v>
      </c>
      <c r="AU633" s="136" t="s">
        <v>81</v>
      </c>
      <c r="AV633" s="136" t="s">
        <v>81</v>
      </c>
      <c r="AW633" s="136" t="s">
        <v>93</v>
      </c>
      <c r="AX633" s="136" t="s">
        <v>73</v>
      </c>
      <c r="AY633" s="136" t="s">
        <v>119</v>
      </c>
    </row>
    <row r="634" spans="2:51" s="6" customFormat="1" ht="15.75" customHeight="1">
      <c r="B634" s="134"/>
      <c r="D634" s="135" t="s">
        <v>197</v>
      </c>
      <c r="E634" s="136"/>
      <c r="F634" s="137" t="s">
        <v>708</v>
      </c>
      <c r="H634" s="138">
        <v>330.75</v>
      </c>
      <c r="L634" s="134"/>
      <c r="M634" s="139"/>
      <c r="T634" s="140"/>
      <c r="AT634" s="136" t="s">
        <v>197</v>
      </c>
      <c r="AU634" s="136" t="s">
        <v>81</v>
      </c>
      <c r="AV634" s="136" t="s">
        <v>81</v>
      </c>
      <c r="AW634" s="136" t="s">
        <v>93</v>
      </c>
      <c r="AX634" s="136" t="s">
        <v>73</v>
      </c>
      <c r="AY634" s="136" t="s">
        <v>119</v>
      </c>
    </row>
    <row r="635" spans="2:51" s="6" customFormat="1" ht="15.75" customHeight="1">
      <c r="B635" s="162"/>
      <c r="D635" s="135" t="s">
        <v>197</v>
      </c>
      <c r="E635" s="163"/>
      <c r="F635" s="164" t="s">
        <v>364</v>
      </c>
      <c r="H635" s="165">
        <v>763.466</v>
      </c>
      <c r="L635" s="162"/>
      <c r="M635" s="166"/>
      <c r="T635" s="167"/>
      <c r="AT635" s="163" t="s">
        <v>197</v>
      </c>
      <c r="AU635" s="163" t="s">
        <v>81</v>
      </c>
      <c r="AV635" s="163" t="s">
        <v>137</v>
      </c>
      <c r="AW635" s="163" t="s">
        <v>93</v>
      </c>
      <c r="AX635" s="163" t="s">
        <v>73</v>
      </c>
      <c r="AY635" s="163" t="s">
        <v>119</v>
      </c>
    </row>
    <row r="636" spans="2:51" s="6" customFormat="1" ht="15.75" customHeight="1">
      <c r="B636" s="141"/>
      <c r="D636" s="135" t="s">
        <v>197</v>
      </c>
      <c r="E636" s="142"/>
      <c r="F636" s="143" t="s">
        <v>399</v>
      </c>
      <c r="H636" s="142"/>
      <c r="L636" s="141"/>
      <c r="M636" s="144"/>
      <c r="T636" s="145"/>
      <c r="AT636" s="142" t="s">
        <v>197</v>
      </c>
      <c r="AU636" s="142" t="s">
        <v>81</v>
      </c>
      <c r="AV636" s="142" t="s">
        <v>21</v>
      </c>
      <c r="AW636" s="142" t="s">
        <v>93</v>
      </c>
      <c r="AX636" s="142" t="s">
        <v>73</v>
      </c>
      <c r="AY636" s="142" t="s">
        <v>119</v>
      </c>
    </row>
    <row r="637" spans="2:51" s="6" customFormat="1" ht="15.75" customHeight="1">
      <c r="B637" s="134"/>
      <c r="D637" s="135" t="s">
        <v>197</v>
      </c>
      <c r="E637" s="136"/>
      <c r="F637" s="137" t="s">
        <v>709</v>
      </c>
      <c r="H637" s="138">
        <v>28.6</v>
      </c>
      <c r="L637" s="134"/>
      <c r="M637" s="139"/>
      <c r="T637" s="140"/>
      <c r="AT637" s="136" t="s">
        <v>197</v>
      </c>
      <c r="AU637" s="136" t="s">
        <v>81</v>
      </c>
      <c r="AV637" s="136" t="s">
        <v>81</v>
      </c>
      <c r="AW637" s="136" t="s">
        <v>93</v>
      </c>
      <c r="AX637" s="136" t="s">
        <v>73</v>
      </c>
      <c r="AY637" s="136" t="s">
        <v>119</v>
      </c>
    </row>
    <row r="638" spans="2:51" s="6" customFormat="1" ht="15.75" customHeight="1">
      <c r="B638" s="162"/>
      <c r="D638" s="135" t="s">
        <v>197</v>
      </c>
      <c r="E638" s="163"/>
      <c r="F638" s="164" t="s">
        <v>364</v>
      </c>
      <c r="H638" s="165">
        <v>28.6</v>
      </c>
      <c r="L638" s="162"/>
      <c r="M638" s="166"/>
      <c r="T638" s="167"/>
      <c r="AT638" s="163" t="s">
        <v>197</v>
      </c>
      <c r="AU638" s="163" t="s">
        <v>81</v>
      </c>
      <c r="AV638" s="163" t="s">
        <v>137</v>
      </c>
      <c r="AW638" s="163" t="s">
        <v>93</v>
      </c>
      <c r="AX638" s="163" t="s">
        <v>73</v>
      </c>
      <c r="AY638" s="163" t="s">
        <v>119</v>
      </c>
    </row>
    <row r="639" spans="2:51" s="6" customFormat="1" ht="15.75" customHeight="1">
      <c r="B639" s="141"/>
      <c r="D639" s="135" t="s">
        <v>197</v>
      </c>
      <c r="E639" s="142"/>
      <c r="F639" s="143" t="s">
        <v>710</v>
      </c>
      <c r="H639" s="142"/>
      <c r="L639" s="141"/>
      <c r="M639" s="144"/>
      <c r="T639" s="145"/>
      <c r="AT639" s="142" t="s">
        <v>197</v>
      </c>
      <c r="AU639" s="142" t="s">
        <v>81</v>
      </c>
      <c r="AV639" s="142" t="s">
        <v>21</v>
      </c>
      <c r="AW639" s="142" t="s">
        <v>93</v>
      </c>
      <c r="AX639" s="142" t="s">
        <v>73</v>
      </c>
      <c r="AY639" s="142" t="s">
        <v>119</v>
      </c>
    </row>
    <row r="640" spans="2:51" s="6" customFormat="1" ht="15.75" customHeight="1">
      <c r="B640" s="134"/>
      <c r="D640" s="135" t="s">
        <v>197</v>
      </c>
      <c r="E640" s="136"/>
      <c r="F640" s="137" t="s">
        <v>711</v>
      </c>
      <c r="H640" s="138">
        <v>4</v>
      </c>
      <c r="L640" s="134"/>
      <c r="M640" s="139"/>
      <c r="T640" s="140"/>
      <c r="AT640" s="136" t="s">
        <v>197</v>
      </c>
      <c r="AU640" s="136" t="s">
        <v>81</v>
      </c>
      <c r="AV640" s="136" t="s">
        <v>81</v>
      </c>
      <c r="AW640" s="136" t="s">
        <v>93</v>
      </c>
      <c r="AX640" s="136" t="s">
        <v>73</v>
      </c>
      <c r="AY640" s="136" t="s">
        <v>119</v>
      </c>
    </row>
    <row r="641" spans="2:51" s="6" customFormat="1" ht="15.75" customHeight="1">
      <c r="B641" s="134"/>
      <c r="D641" s="135" t="s">
        <v>197</v>
      </c>
      <c r="E641" s="136"/>
      <c r="F641" s="137" t="s">
        <v>712</v>
      </c>
      <c r="H641" s="138">
        <v>7.216</v>
      </c>
      <c r="L641" s="134"/>
      <c r="M641" s="139"/>
      <c r="T641" s="140"/>
      <c r="AT641" s="136" t="s">
        <v>197</v>
      </c>
      <c r="AU641" s="136" t="s">
        <v>81</v>
      </c>
      <c r="AV641" s="136" t="s">
        <v>81</v>
      </c>
      <c r="AW641" s="136" t="s">
        <v>93</v>
      </c>
      <c r="AX641" s="136" t="s">
        <v>73</v>
      </c>
      <c r="AY641" s="136" t="s">
        <v>119</v>
      </c>
    </row>
    <row r="642" spans="2:51" s="6" customFormat="1" ht="15.75" customHeight="1">
      <c r="B642" s="162"/>
      <c r="D642" s="135" t="s">
        <v>197</v>
      </c>
      <c r="E642" s="163"/>
      <c r="F642" s="164" t="s">
        <v>364</v>
      </c>
      <c r="H642" s="165">
        <v>11.216</v>
      </c>
      <c r="L642" s="162"/>
      <c r="M642" s="166"/>
      <c r="T642" s="167"/>
      <c r="AT642" s="163" t="s">
        <v>197</v>
      </c>
      <c r="AU642" s="163" t="s">
        <v>81</v>
      </c>
      <c r="AV642" s="163" t="s">
        <v>137</v>
      </c>
      <c r="AW642" s="163" t="s">
        <v>93</v>
      </c>
      <c r="AX642" s="163" t="s">
        <v>73</v>
      </c>
      <c r="AY642" s="163" t="s">
        <v>119</v>
      </c>
    </row>
    <row r="643" spans="2:51" s="6" customFormat="1" ht="15.75" customHeight="1">
      <c r="B643" s="141"/>
      <c r="D643" s="135" t="s">
        <v>197</v>
      </c>
      <c r="E643" s="142"/>
      <c r="F643" s="143" t="s">
        <v>324</v>
      </c>
      <c r="H643" s="142"/>
      <c r="L643" s="141"/>
      <c r="M643" s="144"/>
      <c r="T643" s="145"/>
      <c r="AT643" s="142" t="s">
        <v>197</v>
      </c>
      <c r="AU643" s="142" t="s">
        <v>81</v>
      </c>
      <c r="AV643" s="142" t="s">
        <v>21</v>
      </c>
      <c r="AW643" s="142" t="s">
        <v>93</v>
      </c>
      <c r="AX643" s="142" t="s">
        <v>73</v>
      </c>
      <c r="AY643" s="142" t="s">
        <v>119</v>
      </c>
    </row>
    <row r="644" spans="2:51" s="6" customFormat="1" ht="15.75" customHeight="1">
      <c r="B644" s="134"/>
      <c r="D644" s="135" t="s">
        <v>197</v>
      </c>
      <c r="E644" s="136"/>
      <c r="F644" s="137" t="s">
        <v>713</v>
      </c>
      <c r="H644" s="138">
        <v>7</v>
      </c>
      <c r="L644" s="134"/>
      <c r="M644" s="139"/>
      <c r="T644" s="140"/>
      <c r="AT644" s="136" t="s">
        <v>197</v>
      </c>
      <c r="AU644" s="136" t="s">
        <v>81</v>
      </c>
      <c r="AV644" s="136" t="s">
        <v>81</v>
      </c>
      <c r="AW644" s="136" t="s">
        <v>93</v>
      </c>
      <c r="AX644" s="136" t="s">
        <v>73</v>
      </c>
      <c r="AY644" s="136" t="s">
        <v>119</v>
      </c>
    </row>
    <row r="645" spans="2:51" s="6" customFormat="1" ht="15.75" customHeight="1">
      <c r="B645" s="162"/>
      <c r="D645" s="135" t="s">
        <v>197</v>
      </c>
      <c r="E645" s="163"/>
      <c r="F645" s="164" t="s">
        <v>364</v>
      </c>
      <c r="H645" s="165">
        <v>7</v>
      </c>
      <c r="L645" s="162"/>
      <c r="M645" s="166"/>
      <c r="T645" s="167"/>
      <c r="AT645" s="163" t="s">
        <v>197</v>
      </c>
      <c r="AU645" s="163" t="s">
        <v>81</v>
      </c>
      <c r="AV645" s="163" t="s">
        <v>137</v>
      </c>
      <c r="AW645" s="163" t="s">
        <v>93</v>
      </c>
      <c r="AX645" s="163" t="s">
        <v>73</v>
      </c>
      <c r="AY645" s="163" t="s">
        <v>119</v>
      </c>
    </row>
    <row r="646" spans="2:51" s="6" customFormat="1" ht="15.75" customHeight="1">
      <c r="B646" s="134"/>
      <c r="D646" s="135" t="s">
        <v>197</v>
      </c>
      <c r="E646" s="136"/>
      <c r="F646" s="137" t="s">
        <v>714</v>
      </c>
      <c r="H646" s="138">
        <v>58.2</v>
      </c>
      <c r="L646" s="134"/>
      <c r="M646" s="139"/>
      <c r="T646" s="140"/>
      <c r="AT646" s="136" t="s">
        <v>197</v>
      </c>
      <c r="AU646" s="136" t="s">
        <v>81</v>
      </c>
      <c r="AV646" s="136" t="s">
        <v>81</v>
      </c>
      <c r="AW646" s="136" t="s">
        <v>93</v>
      </c>
      <c r="AX646" s="136" t="s">
        <v>73</v>
      </c>
      <c r="AY646" s="136" t="s">
        <v>119</v>
      </c>
    </row>
    <row r="647" spans="2:51" s="6" customFormat="1" ht="15.75" customHeight="1">
      <c r="B647" s="162"/>
      <c r="D647" s="135" t="s">
        <v>197</v>
      </c>
      <c r="E647" s="163"/>
      <c r="F647" s="164" t="s">
        <v>364</v>
      </c>
      <c r="H647" s="165">
        <v>58.2</v>
      </c>
      <c r="L647" s="162"/>
      <c r="M647" s="166"/>
      <c r="T647" s="167"/>
      <c r="AT647" s="163" t="s">
        <v>197</v>
      </c>
      <c r="AU647" s="163" t="s">
        <v>81</v>
      </c>
      <c r="AV647" s="163" t="s">
        <v>137</v>
      </c>
      <c r="AW647" s="163" t="s">
        <v>93</v>
      </c>
      <c r="AX647" s="163" t="s">
        <v>73</v>
      </c>
      <c r="AY647" s="163" t="s">
        <v>119</v>
      </c>
    </row>
    <row r="648" spans="2:51" s="6" customFormat="1" ht="15.75" customHeight="1">
      <c r="B648" s="146"/>
      <c r="D648" s="135" t="s">
        <v>197</v>
      </c>
      <c r="E648" s="147"/>
      <c r="F648" s="148" t="s">
        <v>211</v>
      </c>
      <c r="H648" s="149">
        <v>1238.89</v>
      </c>
      <c r="L648" s="146"/>
      <c r="M648" s="150"/>
      <c r="T648" s="151"/>
      <c r="AT648" s="147" t="s">
        <v>197</v>
      </c>
      <c r="AU648" s="147" t="s">
        <v>81</v>
      </c>
      <c r="AV648" s="147" t="s">
        <v>186</v>
      </c>
      <c r="AW648" s="147" t="s">
        <v>93</v>
      </c>
      <c r="AX648" s="147" t="s">
        <v>21</v>
      </c>
      <c r="AY648" s="147" t="s">
        <v>119</v>
      </c>
    </row>
    <row r="649" spans="2:63" s="106" customFormat="1" ht="37.5" customHeight="1">
      <c r="B649" s="107"/>
      <c r="D649" s="108" t="s">
        <v>72</v>
      </c>
      <c r="E649" s="109" t="s">
        <v>233</v>
      </c>
      <c r="F649" s="109" t="s">
        <v>715</v>
      </c>
      <c r="J649" s="110">
        <f>$BK$649</f>
        <v>0</v>
      </c>
      <c r="L649" s="107"/>
      <c r="M649" s="111"/>
      <c r="P649" s="112">
        <f>$P$650+$P$714</f>
        <v>0</v>
      </c>
      <c r="R649" s="112">
        <f>$R$650+$R$714</f>
        <v>0.82163724</v>
      </c>
      <c r="T649" s="113">
        <f>$T$650+$T$714</f>
        <v>0</v>
      </c>
      <c r="AR649" s="108" t="s">
        <v>137</v>
      </c>
      <c r="AT649" s="108" t="s">
        <v>72</v>
      </c>
      <c r="AU649" s="108" t="s">
        <v>73</v>
      </c>
      <c r="AY649" s="108" t="s">
        <v>119</v>
      </c>
      <c r="BK649" s="114">
        <f>$BK$650+$BK$714</f>
        <v>0</v>
      </c>
    </row>
    <row r="650" spans="2:63" s="106" customFormat="1" ht="21" customHeight="1">
      <c r="B650" s="107"/>
      <c r="D650" s="108" t="s">
        <v>72</v>
      </c>
      <c r="E650" s="115" t="s">
        <v>716</v>
      </c>
      <c r="F650" s="115" t="s">
        <v>717</v>
      </c>
      <c r="J650" s="116">
        <f>$BK$650</f>
        <v>0</v>
      </c>
      <c r="L650" s="107"/>
      <c r="M650" s="111"/>
      <c r="P650" s="112">
        <f>SUM($P$651:$P$713)</f>
        <v>0</v>
      </c>
      <c r="R650" s="112">
        <f>SUM($R$651:$R$713)</f>
        <v>0.82163724</v>
      </c>
      <c r="T650" s="113">
        <f>SUM($T$651:$T$713)</f>
        <v>0</v>
      </c>
      <c r="AR650" s="108" t="s">
        <v>137</v>
      </c>
      <c r="AT650" s="108" t="s">
        <v>72</v>
      </c>
      <c r="AU650" s="108" t="s">
        <v>21</v>
      </c>
      <c r="AY650" s="108" t="s">
        <v>119</v>
      </c>
      <c r="BK650" s="114">
        <f>SUM($BK$651:$BK$713)</f>
        <v>0</v>
      </c>
    </row>
    <row r="651" spans="2:65" s="6" customFormat="1" ht="15.75" customHeight="1">
      <c r="B651" s="22"/>
      <c r="C651" s="117" t="s">
        <v>461</v>
      </c>
      <c r="D651" s="117" t="s">
        <v>122</v>
      </c>
      <c r="E651" s="118" t="s">
        <v>718</v>
      </c>
      <c r="F651" s="119" t="s">
        <v>719</v>
      </c>
      <c r="G651" s="120" t="s">
        <v>220</v>
      </c>
      <c r="H651" s="121">
        <v>4414.73</v>
      </c>
      <c r="I651" s="122"/>
      <c r="J651" s="123">
        <f>ROUND($I$651*$H$651,2)</f>
        <v>0</v>
      </c>
      <c r="K651" s="119"/>
      <c r="L651" s="22"/>
      <c r="M651" s="124"/>
      <c r="N651" s="125" t="s">
        <v>44</v>
      </c>
      <c r="P651" s="126">
        <f>$O$651*$H$651</f>
        <v>0</v>
      </c>
      <c r="Q651" s="126">
        <v>4E-05</v>
      </c>
      <c r="R651" s="126">
        <f>$Q$651*$H$651</f>
        <v>0.1765892</v>
      </c>
      <c r="S651" s="126">
        <v>0</v>
      </c>
      <c r="T651" s="127">
        <f>$S$651*$H$651</f>
        <v>0</v>
      </c>
      <c r="AR651" s="76" t="s">
        <v>631</v>
      </c>
      <c r="AT651" s="76" t="s">
        <v>122</v>
      </c>
      <c r="AU651" s="76" t="s">
        <v>81</v>
      </c>
      <c r="AY651" s="6" t="s">
        <v>119</v>
      </c>
      <c r="BE651" s="128">
        <f>IF($N$651="základní",$J$651,0)</f>
        <v>0</v>
      </c>
      <c r="BF651" s="128">
        <f>IF($N$651="snížená",$J$651,0)</f>
        <v>0</v>
      </c>
      <c r="BG651" s="128">
        <f>IF($N$651="zákl. přenesená",$J$651,0)</f>
        <v>0</v>
      </c>
      <c r="BH651" s="128">
        <f>IF($N$651="sníž. přenesená",$J$651,0)</f>
        <v>0</v>
      </c>
      <c r="BI651" s="128">
        <f>IF($N$651="nulová",$J$651,0)</f>
        <v>0</v>
      </c>
      <c r="BJ651" s="76" t="s">
        <v>21</v>
      </c>
      <c r="BK651" s="128">
        <f>ROUND($I$651*$H$651,2)</f>
        <v>0</v>
      </c>
      <c r="BL651" s="76" t="s">
        <v>631</v>
      </c>
      <c r="BM651" s="76" t="s">
        <v>720</v>
      </c>
    </row>
    <row r="652" spans="2:47" s="6" customFormat="1" ht="16.5" customHeight="1">
      <c r="B652" s="22"/>
      <c r="D652" s="129" t="s">
        <v>128</v>
      </c>
      <c r="F652" s="130" t="s">
        <v>721</v>
      </c>
      <c r="L652" s="22"/>
      <c r="M652" s="48"/>
      <c r="T652" s="49"/>
      <c r="AT652" s="6" t="s">
        <v>128</v>
      </c>
      <c r="AU652" s="6" t="s">
        <v>81</v>
      </c>
    </row>
    <row r="653" spans="2:51" s="6" customFormat="1" ht="15.75" customHeight="1">
      <c r="B653" s="141"/>
      <c r="D653" s="135" t="s">
        <v>197</v>
      </c>
      <c r="E653" s="142"/>
      <c r="F653" s="143" t="s">
        <v>356</v>
      </c>
      <c r="H653" s="142"/>
      <c r="L653" s="141"/>
      <c r="M653" s="144"/>
      <c r="T653" s="145"/>
      <c r="AT653" s="142" t="s">
        <v>197</v>
      </c>
      <c r="AU653" s="142" t="s">
        <v>81</v>
      </c>
      <c r="AV653" s="142" t="s">
        <v>21</v>
      </c>
      <c r="AW653" s="142" t="s">
        <v>93</v>
      </c>
      <c r="AX653" s="142" t="s">
        <v>73</v>
      </c>
      <c r="AY653" s="142" t="s">
        <v>119</v>
      </c>
    </row>
    <row r="654" spans="2:51" s="6" customFormat="1" ht="15.75" customHeight="1">
      <c r="B654" s="134"/>
      <c r="D654" s="135" t="s">
        <v>197</v>
      </c>
      <c r="E654" s="136"/>
      <c r="F654" s="137" t="s">
        <v>722</v>
      </c>
      <c r="H654" s="138">
        <v>263.183</v>
      </c>
      <c r="L654" s="134"/>
      <c r="M654" s="139"/>
      <c r="T654" s="140"/>
      <c r="AT654" s="136" t="s">
        <v>197</v>
      </c>
      <c r="AU654" s="136" t="s">
        <v>81</v>
      </c>
      <c r="AV654" s="136" t="s">
        <v>81</v>
      </c>
      <c r="AW654" s="136" t="s">
        <v>93</v>
      </c>
      <c r="AX654" s="136" t="s">
        <v>73</v>
      </c>
      <c r="AY654" s="136" t="s">
        <v>119</v>
      </c>
    </row>
    <row r="655" spans="2:51" s="6" customFormat="1" ht="15.75" customHeight="1">
      <c r="B655" s="141"/>
      <c r="D655" s="135" t="s">
        <v>197</v>
      </c>
      <c r="E655" s="142"/>
      <c r="F655" s="143" t="s">
        <v>358</v>
      </c>
      <c r="H655" s="142"/>
      <c r="L655" s="141"/>
      <c r="M655" s="144"/>
      <c r="T655" s="145"/>
      <c r="AT655" s="142" t="s">
        <v>197</v>
      </c>
      <c r="AU655" s="142" t="s">
        <v>81</v>
      </c>
      <c r="AV655" s="142" t="s">
        <v>21</v>
      </c>
      <c r="AW655" s="142" t="s">
        <v>93</v>
      </c>
      <c r="AX655" s="142" t="s">
        <v>73</v>
      </c>
      <c r="AY655" s="142" t="s">
        <v>119</v>
      </c>
    </row>
    <row r="656" spans="2:51" s="6" customFormat="1" ht="15.75" customHeight="1">
      <c r="B656" s="134"/>
      <c r="D656" s="135" t="s">
        <v>197</v>
      </c>
      <c r="E656" s="136"/>
      <c r="F656" s="137" t="s">
        <v>723</v>
      </c>
      <c r="H656" s="138">
        <v>249.743</v>
      </c>
      <c r="L656" s="134"/>
      <c r="M656" s="139"/>
      <c r="T656" s="140"/>
      <c r="AT656" s="136" t="s">
        <v>197</v>
      </c>
      <c r="AU656" s="136" t="s">
        <v>81</v>
      </c>
      <c r="AV656" s="136" t="s">
        <v>81</v>
      </c>
      <c r="AW656" s="136" t="s">
        <v>93</v>
      </c>
      <c r="AX656" s="136" t="s">
        <v>73</v>
      </c>
      <c r="AY656" s="136" t="s">
        <v>119</v>
      </c>
    </row>
    <row r="657" spans="2:51" s="6" customFormat="1" ht="15.75" customHeight="1">
      <c r="B657" s="141"/>
      <c r="D657" s="135" t="s">
        <v>197</v>
      </c>
      <c r="E657" s="142"/>
      <c r="F657" s="143" t="s">
        <v>360</v>
      </c>
      <c r="H657" s="142"/>
      <c r="L657" s="141"/>
      <c r="M657" s="144"/>
      <c r="T657" s="145"/>
      <c r="AT657" s="142" t="s">
        <v>197</v>
      </c>
      <c r="AU657" s="142" t="s">
        <v>81</v>
      </c>
      <c r="AV657" s="142" t="s">
        <v>21</v>
      </c>
      <c r="AW657" s="142" t="s">
        <v>93</v>
      </c>
      <c r="AX657" s="142" t="s">
        <v>73</v>
      </c>
      <c r="AY657" s="142" t="s">
        <v>119</v>
      </c>
    </row>
    <row r="658" spans="2:51" s="6" customFormat="1" ht="15.75" customHeight="1">
      <c r="B658" s="134"/>
      <c r="D658" s="135" t="s">
        <v>197</v>
      </c>
      <c r="E658" s="136"/>
      <c r="F658" s="137" t="s">
        <v>724</v>
      </c>
      <c r="H658" s="138">
        <v>226.538</v>
      </c>
      <c r="L658" s="134"/>
      <c r="M658" s="139"/>
      <c r="T658" s="140"/>
      <c r="AT658" s="136" t="s">
        <v>197</v>
      </c>
      <c r="AU658" s="136" t="s">
        <v>81</v>
      </c>
      <c r="AV658" s="136" t="s">
        <v>81</v>
      </c>
      <c r="AW658" s="136" t="s">
        <v>93</v>
      </c>
      <c r="AX658" s="136" t="s">
        <v>73</v>
      </c>
      <c r="AY658" s="136" t="s">
        <v>119</v>
      </c>
    </row>
    <row r="659" spans="2:51" s="6" customFormat="1" ht="15.75" customHeight="1">
      <c r="B659" s="141"/>
      <c r="D659" s="135" t="s">
        <v>197</v>
      </c>
      <c r="E659" s="142"/>
      <c r="F659" s="143" t="s">
        <v>362</v>
      </c>
      <c r="H659" s="142"/>
      <c r="L659" s="141"/>
      <c r="M659" s="144"/>
      <c r="T659" s="145"/>
      <c r="AT659" s="142" t="s">
        <v>197</v>
      </c>
      <c r="AU659" s="142" t="s">
        <v>81</v>
      </c>
      <c r="AV659" s="142" t="s">
        <v>21</v>
      </c>
      <c r="AW659" s="142" t="s">
        <v>93</v>
      </c>
      <c r="AX659" s="142" t="s">
        <v>73</v>
      </c>
      <c r="AY659" s="142" t="s">
        <v>119</v>
      </c>
    </row>
    <row r="660" spans="2:51" s="6" customFormat="1" ht="15.75" customHeight="1">
      <c r="B660" s="134"/>
      <c r="D660" s="135" t="s">
        <v>197</v>
      </c>
      <c r="E660" s="136"/>
      <c r="F660" s="137" t="s">
        <v>725</v>
      </c>
      <c r="H660" s="138">
        <v>256.935</v>
      </c>
      <c r="L660" s="134"/>
      <c r="M660" s="139"/>
      <c r="T660" s="140"/>
      <c r="AT660" s="136" t="s">
        <v>197</v>
      </c>
      <c r="AU660" s="136" t="s">
        <v>81</v>
      </c>
      <c r="AV660" s="136" t="s">
        <v>81</v>
      </c>
      <c r="AW660" s="136" t="s">
        <v>93</v>
      </c>
      <c r="AX660" s="136" t="s">
        <v>73</v>
      </c>
      <c r="AY660" s="136" t="s">
        <v>119</v>
      </c>
    </row>
    <row r="661" spans="2:51" s="6" customFormat="1" ht="15.75" customHeight="1">
      <c r="B661" s="141"/>
      <c r="D661" s="135" t="s">
        <v>197</v>
      </c>
      <c r="E661" s="142"/>
      <c r="F661" s="143" t="s">
        <v>397</v>
      </c>
      <c r="H661" s="142"/>
      <c r="L661" s="141"/>
      <c r="M661" s="144"/>
      <c r="T661" s="145"/>
      <c r="AT661" s="142" t="s">
        <v>197</v>
      </c>
      <c r="AU661" s="142" t="s">
        <v>81</v>
      </c>
      <c r="AV661" s="142" t="s">
        <v>21</v>
      </c>
      <c r="AW661" s="142" t="s">
        <v>93</v>
      </c>
      <c r="AX661" s="142" t="s">
        <v>73</v>
      </c>
      <c r="AY661" s="142" t="s">
        <v>119</v>
      </c>
    </row>
    <row r="662" spans="2:51" s="6" customFormat="1" ht="15.75" customHeight="1">
      <c r="B662" s="134"/>
      <c r="D662" s="135" t="s">
        <v>197</v>
      </c>
      <c r="E662" s="136"/>
      <c r="F662" s="137" t="s">
        <v>726</v>
      </c>
      <c r="H662" s="138">
        <v>179.256</v>
      </c>
      <c r="L662" s="134"/>
      <c r="M662" s="139"/>
      <c r="T662" s="140"/>
      <c r="AT662" s="136" t="s">
        <v>197</v>
      </c>
      <c r="AU662" s="136" t="s">
        <v>81</v>
      </c>
      <c r="AV662" s="136" t="s">
        <v>81</v>
      </c>
      <c r="AW662" s="136" t="s">
        <v>93</v>
      </c>
      <c r="AX662" s="136" t="s">
        <v>73</v>
      </c>
      <c r="AY662" s="136" t="s">
        <v>119</v>
      </c>
    </row>
    <row r="663" spans="2:51" s="6" customFormat="1" ht="15.75" customHeight="1">
      <c r="B663" s="162"/>
      <c r="D663" s="135" t="s">
        <v>197</v>
      </c>
      <c r="E663" s="163"/>
      <c r="F663" s="164" t="s">
        <v>364</v>
      </c>
      <c r="H663" s="165">
        <v>1175.655</v>
      </c>
      <c r="L663" s="162"/>
      <c r="M663" s="166"/>
      <c r="T663" s="167"/>
      <c r="AT663" s="163" t="s">
        <v>197</v>
      </c>
      <c r="AU663" s="163" t="s">
        <v>81</v>
      </c>
      <c r="AV663" s="163" t="s">
        <v>137</v>
      </c>
      <c r="AW663" s="163" t="s">
        <v>93</v>
      </c>
      <c r="AX663" s="163" t="s">
        <v>73</v>
      </c>
      <c r="AY663" s="163" t="s">
        <v>119</v>
      </c>
    </row>
    <row r="664" spans="2:51" s="6" customFormat="1" ht="15.75" customHeight="1">
      <c r="B664" s="141"/>
      <c r="D664" s="135" t="s">
        <v>197</v>
      </c>
      <c r="E664" s="142"/>
      <c r="F664" s="143" t="s">
        <v>524</v>
      </c>
      <c r="H664" s="142"/>
      <c r="L664" s="141"/>
      <c r="M664" s="144"/>
      <c r="T664" s="145"/>
      <c r="AT664" s="142" t="s">
        <v>197</v>
      </c>
      <c r="AU664" s="142" t="s">
        <v>81</v>
      </c>
      <c r="AV664" s="142" t="s">
        <v>21</v>
      </c>
      <c r="AW664" s="142" t="s">
        <v>93</v>
      </c>
      <c r="AX664" s="142" t="s">
        <v>73</v>
      </c>
      <c r="AY664" s="142" t="s">
        <v>119</v>
      </c>
    </row>
    <row r="665" spans="2:51" s="6" customFormat="1" ht="15.75" customHeight="1">
      <c r="B665" s="134"/>
      <c r="D665" s="135" t="s">
        <v>197</v>
      </c>
      <c r="E665" s="136"/>
      <c r="F665" s="137" t="s">
        <v>727</v>
      </c>
      <c r="H665" s="138">
        <v>2315.775</v>
      </c>
      <c r="L665" s="134"/>
      <c r="M665" s="139"/>
      <c r="T665" s="140"/>
      <c r="AT665" s="136" t="s">
        <v>197</v>
      </c>
      <c r="AU665" s="136" t="s">
        <v>81</v>
      </c>
      <c r="AV665" s="136" t="s">
        <v>81</v>
      </c>
      <c r="AW665" s="136" t="s">
        <v>93</v>
      </c>
      <c r="AX665" s="136" t="s">
        <v>73</v>
      </c>
      <c r="AY665" s="136" t="s">
        <v>119</v>
      </c>
    </row>
    <row r="666" spans="2:51" s="6" customFormat="1" ht="15.75" customHeight="1">
      <c r="B666" s="134"/>
      <c r="D666" s="135" t="s">
        <v>197</v>
      </c>
      <c r="E666" s="136"/>
      <c r="F666" s="137" t="s">
        <v>728</v>
      </c>
      <c r="H666" s="138">
        <v>600.6</v>
      </c>
      <c r="L666" s="134"/>
      <c r="M666" s="139"/>
      <c r="T666" s="140"/>
      <c r="AT666" s="136" t="s">
        <v>197</v>
      </c>
      <c r="AU666" s="136" t="s">
        <v>81</v>
      </c>
      <c r="AV666" s="136" t="s">
        <v>81</v>
      </c>
      <c r="AW666" s="136" t="s">
        <v>93</v>
      </c>
      <c r="AX666" s="136" t="s">
        <v>73</v>
      </c>
      <c r="AY666" s="136" t="s">
        <v>119</v>
      </c>
    </row>
    <row r="667" spans="2:51" s="6" customFormat="1" ht="15.75" customHeight="1">
      <c r="B667" s="162"/>
      <c r="D667" s="135" t="s">
        <v>197</v>
      </c>
      <c r="E667" s="163"/>
      <c r="F667" s="164" t="s">
        <v>364</v>
      </c>
      <c r="H667" s="165">
        <v>2916.375</v>
      </c>
      <c r="L667" s="162"/>
      <c r="M667" s="166"/>
      <c r="T667" s="167"/>
      <c r="AT667" s="163" t="s">
        <v>197</v>
      </c>
      <c r="AU667" s="163" t="s">
        <v>81</v>
      </c>
      <c r="AV667" s="163" t="s">
        <v>137</v>
      </c>
      <c r="AW667" s="163" t="s">
        <v>93</v>
      </c>
      <c r="AX667" s="163" t="s">
        <v>73</v>
      </c>
      <c r="AY667" s="163" t="s">
        <v>119</v>
      </c>
    </row>
    <row r="668" spans="2:51" s="6" customFormat="1" ht="15.75" customHeight="1">
      <c r="B668" s="141"/>
      <c r="D668" s="135" t="s">
        <v>197</v>
      </c>
      <c r="E668" s="142"/>
      <c r="F668" s="143" t="s">
        <v>368</v>
      </c>
      <c r="H668" s="142"/>
      <c r="L668" s="141"/>
      <c r="M668" s="144"/>
      <c r="T668" s="145"/>
      <c r="AT668" s="142" t="s">
        <v>197</v>
      </c>
      <c r="AU668" s="142" t="s">
        <v>81</v>
      </c>
      <c r="AV668" s="142" t="s">
        <v>21</v>
      </c>
      <c r="AW668" s="142" t="s">
        <v>93</v>
      </c>
      <c r="AX668" s="142" t="s">
        <v>73</v>
      </c>
      <c r="AY668" s="142" t="s">
        <v>119</v>
      </c>
    </row>
    <row r="669" spans="2:51" s="6" customFormat="1" ht="15.75" customHeight="1">
      <c r="B669" s="134"/>
      <c r="D669" s="135" t="s">
        <v>197</v>
      </c>
      <c r="E669" s="136"/>
      <c r="F669" s="137" t="s">
        <v>729</v>
      </c>
      <c r="H669" s="138">
        <v>127.05</v>
      </c>
      <c r="L669" s="134"/>
      <c r="M669" s="139"/>
      <c r="T669" s="140"/>
      <c r="AT669" s="136" t="s">
        <v>197</v>
      </c>
      <c r="AU669" s="136" t="s">
        <v>81</v>
      </c>
      <c r="AV669" s="136" t="s">
        <v>81</v>
      </c>
      <c r="AW669" s="136" t="s">
        <v>93</v>
      </c>
      <c r="AX669" s="136" t="s">
        <v>73</v>
      </c>
      <c r="AY669" s="136" t="s">
        <v>119</v>
      </c>
    </row>
    <row r="670" spans="2:51" s="6" customFormat="1" ht="15.75" customHeight="1">
      <c r="B670" s="141"/>
      <c r="D670" s="135" t="s">
        <v>197</v>
      </c>
      <c r="E670" s="142"/>
      <c r="F670" s="143" t="s">
        <v>370</v>
      </c>
      <c r="H670" s="142"/>
      <c r="L670" s="141"/>
      <c r="M670" s="144"/>
      <c r="T670" s="145"/>
      <c r="AT670" s="142" t="s">
        <v>197</v>
      </c>
      <c r="AU670" s="142" t="s">
        <v>81</v>
      </c>
      <c r="AV670" s="142" t="s">
        <v>21</v>
      </c>
      <c r="AW670" s="142" t="s">
        <v>93</v>
      </c>
      <c r="AX670" s="142" t="s">
        <v>73</v>
      </c>
      <c r="AY670" s="142" t="s">
        <v>119</v>
      </c>
    </row>
    <row r="671" spans="2:51" s="6" customFormat="1" ht="15.75" customHeight="1">
      <c r="B671" s="134"/>
      <c r="D671" s="135" t="s">
        <v>197</v>
      </c>
      <c r="E671" s="136"/>
      <c r="F671" s="137" t="s">
        <v>730</v>
      </c>
      <c r="H671" s="138">
        <v>55.65</v>
      </c>
      <c r="L671" s="134"/>
      <c r="M671" s="139"/>
      <c r="T671" s="140"/>
      <c r="AT671" s="136" t="s">
        <v>197</v>
      </c>
      <c r="AU671" s="136" t="s">
        <v>81</v>
      </c>
      <c r="AV671" s="136" t="s">
        <v>81</v>
      </c>
      <c r="AW671" s="136" t="s">
        <v>93</v>
      </c>
      <c r="AX671" s="136" t="s">
        <v>73</v>
      </c>
      <c r="AY671" s="136" t="s">
        <v>119</v>
      </c>
    </row>
    <row r="672" spans="2:51" s="6" customFormat="1" ht="15.75" customHeight="1">
      <c r="B672" s="162"/>
      <c r="D672" s="135" t="s">
        <v>197</v>
      </c>
      <c r="E672" s="163"/>
      <c r="F672" s="164" t="s">
        <v>364</v>
      </c>
      <c r="H672" s="165">
        <v>182.7</v>
      </c>
      <c r="L672" s="162"/>
      <c r="M672" s="166"/>
      <c r="T672" s="167"/>
      <c r="AT672" s="163" t="s">
        <v>197</v>
      </c>
      <c r="AU672" s="163" t="s">
        <v>81</v>
      </c>
      <c r="AV672" s="163" t="s">
        <v>137</v>
      </c>
      <c r="AW672" s="163" t="s">
        <v>93</v>
      </c>
      <c r="AX672" s="163" t="s">
        <v>73</v>
      </c>
      <c r="AY672" s="163" t="s">
        <v>119</v>
      </c>
    </row>
    <row r="673" spans="2:51" s="6" customFormat="1" ht="15.75" customHeight="1">
      <c r="B673" s="141"/>
      <c r="D673" s="135" t="s">
        <v>197</v>
      </c>
      <c r="E673" s="142"/>
      <c r="F673" s="143" t="s">
        <v>324</v>
      </c>
      <c r="H673" s="142"/>
      <c r="L673" s="141"/>
      <c r="M673" s="144"/>
      <c r="T673" s="145"/>
      <c r="AT673" s="142" t="s">
        <v>197</v>
      </c>
      <c r="AU673" s="142" t="s">
        <v>81</v>
      </c>
      <c r="AV673" s="142" t="s">
        <v>21</v>
      </c>
      <c r="AW673" s="142" t="s">
        <v>93</v>
      </c>
      <c r="AX673" s="142" t="s">
        <v>73</v>
      </c>
      <c r="AY673" s="142" t="s">
        <v>119</v>
      </c>
    </row>
    <row r="674" spans="2:51" s="6" customFormat="1" ht="15.75" customHeight="1">
      <c r="B674" s="134"/>
      <c r="D674" s="135" t="s">
        <v>197</v>
      </c>
      <c r="E674" s="136"/>
      <c r="F674" s="137" t="s">
        <v>731</v>
      </c>
      <c r="H674" s="138">
        <v>140</v>
      </c>
      <c r="L674" s="134"/>
      <c r="M674" s="139"/>
      <c r="T674" s="140"/>
      <c r="AT674" s="136" t="s">
        <v>197</v>
      </c>
      <c r="AU674" s="136" t="s">
        <v>81</v>
      </c>
      <c r="AV674" s="136" t="s">
        <v>81</v>
      </c>
      <c r="AW674" s="136" t="s">
        <v>93</v>
      </c>
      <c r="AX674" s="136" t="s">
        <v>73</v>
      </c>
      <c r="AY674" s="136" t="s">
        <v>119</v>
      </c>
    </row>
    <row r="675" spans="2:51" s="6" customFormat="1" ht="15.75" customHeight="1">
      <c r="B675" s="162"/>
      <c r="D675" s="135" t="s">
        <v>197</v>
      </c>
      <c r="E675" s="163"/>
      <c r="F675" s="164" t="s">
        <v>364</v>
      </c>
      <c r="H675" s="165">
        <v>140</v>
      </c>
      <c r="L675" s="162"/>
      <c r="M675" s="166"/>
      <c r="T675" s="167"/>
      <c r="AT675" s="163" t="s">
        <v>197</v>
      </c>
      <c r="AU675" s="163" t="s">
        <v>81</v>
      </c>
      <c r="AV675" s="163" t="s">
        <v>137</v>
      </c>
      <c r="AW675" s="163" t="s">
        <v>93</v>
      </c>
      <c r="AX675" s="163" t="s">
        <v>73</v>
      </c>
      <c r="AY675" s="163" t="s">
        <v>119</v>
      </c>
    </row>
    <row r="676" spans="2:51" s="6" customFormat="1" ht="15.75" customHeight="1">
      <c r="B676" s="146"/>
      <c r="D676" s="135" t="s">
        <v>197</v>
      </c>
      <c r="E676" s="147"/>
      <c r="F676" s="148" t="s">
        <v>211</v>
      </c>
      <c r="H676" s="149">
        <v>4414.73</v>
      </c>
      <c r="L676" s="146"/>
      <c r="M676" s="150"/>
      <c r="T676" s="151"/>
      <c r="AT676" s="147" t="s">
        <v>197</v>
      </c>
      <c r="AU676" s="147" t="s">
        <v>81</v>
      </c>
      <c r="AV676" s="147" t="s">
        <v>186</v>
      </c>
      <c r="AW676" s="147" t="s">
        <v>93</v>
      </c>
      <c r="AX676" s="147" t="s">
        <v>21</v>
      </c>
      <c r="AY676" s="147" t="s">
        <v>119</v>
      </c>
    </row>
    <row r="677" spans="2:65" s="6" customFormat="1" ht="15.75" customHeight="1">
      <c r="B677" s="22"/>
      <c r="C677" s="152" t="s">
        <v>459</v>
      </c>
      <c r="D677" s="152" t="s">
        <v>233</v>
      </c>
      <c r="E677" s="153" t="s">
        <v>732</v>
      </c>
      <c r="F677" s="154" t="s">
        <v>733</v>
      </c>
      <c r="G677" s="155" t="s">
        <v>220</v>
      </c>
      <c r="H677" s="156">
        <v>4767.908</v>
      </c>
      <c r="I677" s="157"/>
      <c r="J677" s="158">
        <f>ROUND($I$677*$H$677,2)</f>
        <v>0</v>
      </c>
      <c r="K677" s="154" t="s">
        <v>125</v>
      </c>
      <c r="L677" s="159"/>
      <c r="M677" s="160"/>
      <c r="N677" s="161" t="s">
        <v>44</v>
      </c>
      <c r="P677" s="126">
        <f>$O$677*$H$677</f>
        <v>0</v>
      </c>
      <c r="Q677" s="126">
        <v>0.00013</v>
      </c>
      <c r="R677" s="126">
        <f>$Q$677*$H$677</f>
        <v>0.61982804</v>
      </c>
      <c r="S677" s="126">
        <v>0</v>
      </c>
      <c r="T677" s="127">
        <f>$S$677*$H$677</f>
        <v>0</v>
      </c>
      <c r="AR677" s="76" t="s">
        <v>734</v>
      </c>
      <c r="AT677" s="76" t="s">
        <v>233</v>
      </c>
      <c r="AU677" s="76" t="s">
        <v>81</v>
      </c>
      <c r="AY677" s="6" t="s">
        <v>119</v>
      </c>
      <c r="BE677" s="128">
        <f>IF($N$677="základní",$J$677,0)</f>
        <v>0</v>
      </c>
      <c r="BF677" s="128">
        <f>IF($N$677="snížená",$J$677,0)</f>
        <v>0</v>
      </c>
      <c r="BG677" s="128">
        <f>IF($N$677="zákl. přenesená",$J$677,0)</f>
        <v>0</v>
      </c>
      <c r="BH677" s="128">
        <f>IF($N$677="sníž. přenesená",$J$677,0)</f>
        <v>0</v>
      </c>
      <c r="BI677" s="128">
        <f>IF($N$677="nulová",$J$677,0)</f>
        <v>0</v>
      </c>
      <c r="BJ677" s="76" t="s">
        <v>21</v>
      </c>
      <c r="BK677" s="128">
        <f>ROUND($I$677*$H$677,2)</f>
        <v>0</v>
      </c>
      <c r="BL677" s="76" t="s">
        <v>734</v>
      </c>
      <c r="BM677" s="76" t="s">
        <v>735</v>
      </c>
    </row>
    <row r="678" spans="2:47" s="6" customFormat="1" ht="27" customHeight="1">
      <c r="B678" s="22"/>
      <c r="D678" s="129" t="s">
        <v>128</v>
      </c>
      <c r="F678" s="130" t="s">
        <v>736</v>
      </c>
      <c r="L678" s="22"/>
      <c r="M678" s="48"/>
      <c r="T678" s="49"/>
      <c r="AT678" s="6" t="s">
        <v>128</v>
      </c>
      <c r="AU678" s="6" t="s">
        <v>81</v>
      </c>
    </row>
    <row r="679" spans="2:51" s="6" customFormat="1" ht="15.75" customHeight="1">
      <c r="B679" s="141"/>
      <c r="D679" s="135" t="s">
        <v>197</v>
      </c>
      <c r="E679" s="142"/>
      <c r="F679" s="143" t="s">
        <v>356</v>
      </c>
      <c r="H679" s="142"/>
      <c r="L679" s="141"/>
      <c r="M679" s="144"/>
      <c r="T679" s="145"/>
      <c r="AT679" s="142" t="s">
        <v>197</v>
      </c>
      <c r="AU679" s="142" t="s">
        <v>81</v>
      </c>
      <c r="AV679" s="142" t="s">
        <v>21</v>
      </c>
      <c r="AW679" s="142" t="s">
        <v>93</v>
      </c>
      <c r="AX679" s="142" t="s">
        <v>73</v>
      </c>
      <c r="AY679" s="142" t="s">
        <v>119</v>
      </c>
    </row>
    <row r="680" spans="2:51" s="6" customFormat="1" ht="15.75" customHeight="1">
      <c r="B680" s="134"/>
      <c r="D680" s="135" t="s">
        <v>197</v>
      </c>
      <c r="E680" s="136"/>
      <c r="F680" s="137" t="s">
        <v>722</v>
      </c>
      <c r="H680" s="138">
        <v>263.183</v>
      </c>
      <c r="L680" s="134"/>
      <c r="M680" s="139"/>
      <c r="T680" s="140"/>
      <c r="AT680" s="136" t="s">
        <v>197</v>
      </c>
      <c r="AU680" s="136" t="s">
        <v>81</v>
      </c>
      <c r="AV680" s="136" t="s">
        <v>81</v>
      </c>
      <c r="AW680" s="136" t="s">
        <v>93</v>
      </c>
      <c r="AX680" s="136" t="s">
        <v>73</v>
      </c>
      <c r="AY680" s="136" t="s">
        <v>119</v>
      </c>
    </row>
    <row r="681" spans="2:51" s="6" customFormat="1" ht="15.75" customHeight="1">
      <c r="B681" s="141"/>
      <c r="D681" s="135" t="s">
        <v>197</v>
      </c>
      <c r="E681" s="142"/>
      <c r="F681" s="143" t="s">
        <v>358</v>
      </c>
      <c r="H681" s="142"/>
      <c r="L681" s="141"/>
      <c r="M681" s="144"/>
      <c r="T681" s="145"/>
      <c r="AT681" s="142" t="s">
        <v>197</v>
      </c>
      <c r="AU681" s="142" t="s">
        <v>81</v>
      </c>
      <c r="AV681" s="142" t="s">
        <v>21</v>
      </c>
      <c r="AW681" s="142" t="s">
        <v>93</v>
      </c>
      <c r="AX681" s="142" t="s">
        <v>73</v>
      </c>
      <c r="AY681" s="142" t="s">
        <v>119</v>
      </c>
    </row>
    <row r="682" spans="2:51" s="6" customFormat="1" ht="15.75" customHeight="1">
      <c r="B682" s="134"/>
      <c r="D682" s="135" t="s">
        <v>197</v>
      </c>
      <c r="E682" s="136"/>
      <c r="F682" s="137" t="s">
        <v>723</v>
      </c>
      <c r="H682" s="138">
        <v>249.743</v>
      </c>
      <c r="L682" s="134"/>
      <c r="M682" s="139"/>
      <c r="T682" s="140"/>
      <c r="AT682" s="136" t="s">
        <v>197</v>
      </c>
      <c r="AU682" s="136" t="s">
        <v>81</v>
      </c>
      <c r="AV682" s="136" t="s">
        <v>81</v>
      </c>
      <c r="AW682" s="136" t="s">
        <v>93</v>
      </c>
      <c r="AX682" s="136" t="s">
        <v>73</v>
      </c>
      <c r="AY682" s="136" t="s">
        <v>119</v>
      </c>
    </row>
    <row r="683" spans="2:51" s="6" customFormat="1" ht="15.75" customHeight="1">
      <c r="B683" s="141"/>
      <c r="D683" s="135" t="s">
        <v>197</v>
      </c>
      <c r="E683" s="142"/>
      <c r="F683" s="143" t="s">
        <v>360</v>
      </c>
      <c r="H683" s="142"/>
      <c r="L683" s="141"/>
      <c r="M683" s="144"/>
      <c r="T683" s="145"/>
      <c r="AT683" s="142" t="s">
        <v>197</v>
      </c>
      <c r="AU683" s="142" t="s">
        <v>81</v>
      </c>
      <c r="AV683" s="142" t="s">
        <v>21</v>
      </c>
      <c r="AW683" s="142" t="s">
        <v>93</v>
      </c>
      <c r="AX683" s="142" t="s">
        <v>73</v>
      </c>
      <c r="AY683" s="142" t="s">
        <v>119</v>
      </c>
    </row>
    <row r="684" spans="2:51" s="6" customFormat="1" ht="15.75" customHeight="1">
      <c r="B684" s="134"/>
      <c r="D684" s="135" t="s">
        <v>197</v>
      </c>
      <c r="E684" s="136"/>
      <c r="F684" s="137" t="s">
        <v>724</v>
      </c>
      <c r="H684" s="138">
        <v>226.538</v>
      </c>
      <c r="L684" s="134"/>
      <c r="M684" s="139"/>
      <c r="T684" s="140"/>
      <c r="AT684" s="136" t="s">
        <v>197</v>
      </c>
      <c r="AU684" s="136" t="s">
        <v>81</v>
      </c>
      <c r="AV684" s="136" t="s">
        <v>81</v>
      </c>
      <c r="AW684" s="136" t="s">
        <v>93</v>
      </c>
      <c r="AX684" s="136" t="s">
        <v>73</v>
      </c>
      <c r="AY684" s="136" t="s">
        <v>119</v>
      </c>
    </row>
    <row r="685" spans="2:51" s="6" customFormat="1" ht="15.75" customHeight="1">
      <c r="B685" s="141"/>
      <c r="D685" s="135" t="s">
        <v>197</v>
      </c>
      <c r="E685" s="142"/>
      <c r="F685" s="143" t="s">
        <v>362</v>
      </c>
      <c r="H685" s="142"/>
      <c r="L685" s="141"/>
      <c r="M685" s="144"/>
      <c r="T685" s="145"/>
      <c r="AT685" s="142" t="s">
        <v>197</v>
      </c>
      <c r="AU685" s="142" t="s">
        <v>81</v>
      </c>
      <c r="AV685" s="142" t="s">
        <v>21</v>
      </c>
      <c r="AW685" s="142" t="s">
        <v>93</v>
      </c>
      <c r="AX685" s="142" t="s">
        <v>73</v>
      </c>
      <c r="AY685" s="142" t="s">
        <v>119</v>
      </c>
    </row>
    <row r="686" spans="2:51" s="6" customFormat="1" ht="15.75" customHeight="1">
      <c r="B686" s="134"/>
      <c r="D686" s="135" t="s">
        <v>197</v>
      </c>
      <c r="E686" s="136"/>
      <c r="F686" s="137" t="s">
        <v>725</v>
      </c>
      <c r="H686" s="138">
        <v>256.935</v>
      </c>
      <c r="L686" s="134"/>
      <c r="M686" s="139"/>
      <c r="T686" s="140"/>
      <c r="AT686" s="136" t="s">
        <v>197</v>
      </c>
      <c r="AU686" s="136" t="s">
        <v>81</v>
      </c>
      <c r="AV686" s="136" t="s">
        <v>81</v>
      </c>
      <c r="AW686" s="136" t="s">
        <v>93</v>
      </c>
      <c r="AX686" s="136" t="s">
        <v>73</v>
      </c>
      <c r="AY686" s="136" t="s">
        <v>119</v>
      </c>
    </row>
    <row r="687" spans="2:51" s="6" customFormat="1" ht="15.75" customHeight="1">
      <c r="B687" s="141"/>
      <c r="D687" s="135" t="s">
        <v>197</v>
      </c>
      <c r="E687" s="142"/>
      <c r="F687" s="143" t="s">
        <v>397</v>
      </c>
      <c r="H687" s="142"/>
      <c r="L687" s="141"/>
      <c r="M687" s="144"/>
      <c r="T687" s="145"/>
      <c r="AT687" s="142" t="s">
        <v>197</v>
      </c>
      <c r="AU687" s="142" t="s">
        <v>81</v>
      </c>
      <c r="AV687" s="142" t="s">
        <v>21</v>
      </c>
      <c r="AW687" s="142" t="s">
        <v>93</v>
      </c>
      <c r="AX687" s="142" t="s">
        <v>73</v>
      </c>
      <c r="AY687" s="142" t="s">
        <v>119</v>
      </c>
    </row>
    <row r="688" spans="2:51" s="6" customFormat="1" ht="15.75" customHeight="1">
      <c r="B688" s="134"/>
      <c r="D688" s="135" t="s">
        <v>197</v>
      </c>
      <c r="E688" s="136"/>
      <c r="F688" s="137" t="s">
        <v>726</v>
      </c>
      <c r="H688" s="138">
        <v>179.256</v>
      </c>
      <c r="L688" s="134"/>
      <c r="M688" s="139"/>
      <c r="T688" s="140"/>
      <c r="AT688" s="136" t="s">
        <v>197</v>
      </c>
      <c r="AU688" s="136" t="s">
        <v>81</v>
      </c>
      <c r="AV688" s="136" t="s">
        <v>81</v>
      </c>
      <c r="AW688" s="136" t="s">
        <v>93</v>
      </c>
      <c r="AX688" s="136" t="s">
        <v>73</v>
      </c>
      <c r="AY688" s="136" t="s">
        <v>119</v>
      </c>
    </row>
    <row r="689" spans="2:51" s="6" customFormat="1" ht="15.75" customHeight="1">
      <c r="B689" s="162"/>
      <c r="D689" s="135" t="s">
        <v>197</v>
      </c>
      <c r="E689" s="163"/>
      <c r="F689" s="164" t="s">
        <v>364</v>
      </c>
      <c r="H689" s="165">
        <v>1175.655</v>
      </c>
      <c r="L689" s="162"/>
      <c r="M689" s="166"/>
      <c r="T689" s="167"/>
      <c r="AT689" s="163" t="s">
        <v>197</v>
      </c>
      <c r="AU689" s="163" t="s">
        <v>81</v>
      </c>
      <c r="AV689" s="163" t="s">
        <v>137</v>
      </c>
      <c r="AW689" s="163" t="s">
        <v>93</v>
      </c>
      <c r="AX689" s="163" t="s">
        <v>73</v>
      </c>
      <c r="AY689" s="163" t="s">
        <v>119</v>
      </c>
    </row>
    <row r="690" spans="2:51" s="6" customFormat="1" ht="15.75" customHeight="1">
      <c r="B690" s="141"/>
      <c r="D690" s="135" t="s">
        <v>197</v>
      </c>
      <c r="E690" s="142"/>
      <c r="F690" s="143" t="s">
        <v>524</v>
      </c>
      <c r="H690" s="142"/>
      <c r="L690" s="141"/>
      <c r="M690" s="144"/>
      <c r="T690" s="145"/>
      <c r="AT690" s="142" t="s">
        <v>197</v>
      </c>
      <c r="AU690" s="142" t="s">
        <v>81</v>
      </c>
      <c r="AV690" s="142" t="s">
        <v>21</v>
      </c>
      <c r="AW690" s="142" t="s">
        <v>93</v>
      </c>
      <c r="AX690" s="142" t="s">
        <v>73</v>
      </c>
      <c r="AY690" s="142" t="s">
        <v>119</v>
      </c>
    </row>
    <row r="691" spans="2:51" s="6" customFormat="1" ht="15.75" customHeight="1">
      <c r="B691" s="134"/>
      <c r="D691" s="135" t="s">
        <v>197</v>
      </c>
      <c r="E691" s="136"/>
      <c r="F691" s="137" t="s">
        <v>727</v>
      </c>
      <c r="H691" s="138">
        <v>2315.775</v>
      </c>
      <c r="L691" s="134"/>
      <c r="M691" s="139"/>
      <c r="T691" s="140"/>
      <c r="AT691" s="136" t="s">
        <v>197</v>
      </c>
      <c r="AU691" s="136" t="s">
        <v>81</v>
      </c>
      <c r="AV691" s="136" t="s">
        <v>81</v>
      </c>
      <c r="AW691" s="136" t="s">
        <v>93</v>
      </c>
      <c r="AX691" s="136" t="s">
        <v>73</v>
      </c>
      <c r="AY691" s="136" t="s">
        <v>119</v>
      </c>
    </row>
    <row r="692" spans="2:51" s="6" customFormat="1" ht="15.75" customHeight="1">
      <c r="B692" s="134"/>
      <c r="D692" s="135" t="s">
        <v>197</v>
      </c>
      <c r="E692" s="136"/>
      <c r="F692" s="137" t="s">
        <v>728</v>
      </c>
      <c r="H692" s="138">
        <v>600.6</v>
      </c>
      <c r="L692" s="134"/>
      <c r="M692" s="139"/>
      <c r="T692" s="140"/>
      <c r="AT692" s="136" t="s">
        <v>197</v>
      </c>
      <c r="AU692" s="136" t="s">
        <v>81</v>
      </c>
      <c r="AV692" s="136" t="s">
        <v>81</v>
      </c>
      <c r="AW692" s="136" t="s">
        <v>93</v>
      </c>
      <c r="AX692" s="136" t="s">
        <v>73</v>
      </c>
      <c r="AY692" s="136" t="s">
        <v>119</v>
      </c>
    </row>
    <row r="693" spans="2:51" s="6" customFormat="1" ht="15.75" customHeight="1">
      <c r="B693" s="162"/>
      <c r="D693" s="135" t="s">
        <v>197</v>
      </c>
      <c r="E693" s="163"/>
      <c r="F693" s="164" t="s">
        <v>364</v>
      </c>
      <c r="H693" s="165">
        <v>2916.375</v>
      </c>
      <c r="L693" s="162"/>
      <c r="M693" s="166"/>
      <c r="T693" s="167"/>
      <c r="AT693" s="163" t="s">
        <v>197</v>
      </c>
      <c r="AU693" s="163" t="s">
        <v>81</v>
      </c>
      <c r="AV693" s="163" t="s">
        <v>137</v>
      </c>
      <c r="AW693" s="163" t="s">
        <v>93</v>
      </c>
      <c r="AX693" s="163" t="s">
        <v>73</v>
      </c>
      <c r="AY693" s="163" t="s">
        <v>119</v>
      </c>
    </row>
    <row r="694" spans="2:51" s="6" customFormat="1" ht="15.75" customHeight="1">
      <c r="B694" s="141"/>
      <c r="D694" s="135" t="s">
        <v>197</v>
      </c>
      <c r="E694" s="142"/>
      <c r="F694" s="143" t="s">
        <v>368</v>
      </c>
      <c r="H694" s="142"/>
      <c r="L694" s="141"/>
      <c r="M694" s="144"/>
      <c r="T694" s="145"/>
      <c r="AT694" s="142" t="s">
        <v>197</v>
      </c>
      <c r="AU694" s="142" t="s">
        <v>81</v>
      </c>
      <c r="AV694" s="142" t="s">
        <v>21</v>
      </c>
      <c r="AW694" s="142" t="s">
        <v>93</v>
      </c>
      <c r="AX694" s="142" t="s">
        <v>73</v>
      </c>
      <c r="AY694" s="142" t="s">
        <v>119</v>
      </c>
    </row>
    <row r="695" spans="2:51" s="6" customFormat="1" ht="15.75" customHeight="1">
      <c r="B695" s="134"/>
      <c r="D695" s="135" t="s">
        <v>197</v>
      </c>
      <c r="E695" s="136"/>
      <c r="F695" s="137" t="s">
        <v>729</v>
      </c>
      <c r="H695" s="138">
        <v>127.05</v>
      </c>
      <c r="L695" s="134"/>
      <c r="M695" s="139"/>
      <c r="T695" s="140"/>
      <c r="AT695" s="136" t="s">
        <v>197</v>
      </c>
      <c r="AU695" s="136" t="s">
        <v>81</v>
      </c>
      <c r="AV695" s="136" t="s">
        <v>81</v>
      </c>
      <c r="AW695" s="136" t="s">
        <v>93</v>
      </c>
      <c r="AX695" s="136" t="s">
        <v>73</v>
      </c>
      <c r="AY695" s="136" t="s">
        <v>119</v>
      </c>
    </row>
    <row r="696" spans="2:51" s="6" customFormat="1" ht="15.75" customHeight="1">
      <c r="B696" s="141"/>
      <c r="D696" s="135" t="s">
        <v>197</v>
      </c>
      <c r="E696" s="142"/>
      <c r="F696" s="143" t="s">
        <v>370</v>
      </c>
      <c r="H696" s="142"/>
      <c r="L696" s="141"/>
      <c r="M696" s="144"/>
      <c r="T696" s="145"/>
      <c r="AT696" s="142" t="s">
        <v>197</v>
      </c>
      <c r="AU696" s="142" t="s">
        <v>81</v>
      </c>
      <c r="AV696" s="142" t="s">
        <v>21</v>
      </c>
      <c r="AW696" s="142" t="s">
        <v>93</v>
      </c>
      <c r="AX696" s="142" t="s">
        <v>73</v>
      </c>
      <c r="AY696" s="142" t="s">
        <v>119</v>
      </c>
    </row>
    <row r="697" spans="2:51" s="6" customFormat="1" ht="15.75" customHeight="1">
      <c r="B697" s="134"/>
      <c r="D697" s="135" t="s">
        <v>197</v>
      </c>
      <c r="E697" s="136"/>
      <c r="F697" s="137" t="s">
        <v>730</v>
      </c>
      <c r="H697" s="138">
        <v>55.65</v>
      </c>
      <c r="L697" s="134"/>
      <c r="M697" s="139"/>
      <c r="T697" s="140"/>
      <c r="AT697" s="136" t="s">
        <v>197</v>
      </c>
      <c r="AU697" s="136" t="s">
        <v>81</v>
      </c>
      <c r="AV697" s="136" t="s">
        <v>81</v>
      </c>
      <c r="AW697" s="136" t="s">
        <v>93</v>
      </c>
      <c r="AX697" s="136" t="s">
        <v>73</v>
      </c>
      <c r="AY697" s="136" t="s">
        <v>119</v>
      </c>
    </row>
    <row r="698" spans="2:51" s="6" customFormat="1" ht="15.75" customHeight="1">
      <c r="B698" s="162"/>
      <c r="D698" s="135" t="s">
        <v>197</v>
      </c>
      <c r="E698" s="163"/>
      <c r="F698" s="164" t="s">
        <v>364</v>
      </c>
      <c r="H698" s="165">
        <v>182.7</v>
      </c>
      <c r="L698" s="162"/>
      <c r="M698" s="166"/>
      <c r="T698" s="167"/>
      <c r="AT698" s="163" t="s">
        <v>197</v>
      </c>
      <c r="AU698" s="163" t="s">
        <v>81</v>
      </c>
      <c r="AV698" s="163" t="s">
        <v>137</v>
      </c>
      <c r="AW698" s="163" t="s">
        <v>93</v>
      </c>
      <c r="AX698" s="163" t="s">
        <v>73</v>
      </c>
      <c r="AY698" s="163" t="s">
        <v>119</v>
      </c>
    </row>
    <row r="699" spans="2:51" s="6" customFormat="1" ht="15.75" customHeight="1">
      <c r="B699" s="141"/>
      <c r="D699" s="135" t="s">
        <v>197</v>
      </c>
      <c r="E699" s="142"/>
      <c r="F699" s="143" t="s">
        <v>324</v>
      </c>
      <c r="H699" s="142"/>
      <c r="L699" s="141"/>
      <c r="M699" s="144"/>
      <c r="T699" s="145"/>
      <c r="AT699" s="142" t="s">
        <v>197</v>
      </c>
      <c r="AU699" s="142" t="s">
        <v>81</v>
      </c>
      <c r="AV699" s="142" t="s">
        <v>21</v>
      </c>
      <c r="AW699" s="142" t="s">
        <v>93</v>
      </c>
      <c r="AX699" s="142" t="s">
        <v>73</v>
      </c>
      <c r="AY699" s="142" t="s">
        <v>119</v>
      </c>
    </row>
    <row r="700" spans="2:51" s="6" customFormat="1" ht="15.75" customHeight="1">
      <c r="B700" s="134"/>
      <c r="D700" s="135" t="s">
        <v>197</v>
      </c>
      <c r="E700" s="136"/>
      <c r="F700" s="137" t="s">
        <v>731</v>
      </c>
      <c r="H700" s="138">
        <v>140</v>
      </c>
      <c r="L700" s="134"/>
      <c r="M700" s="139"/>
      <c r="T700" s="140"/>
      <c r="AT700" s="136" t="s">
        <v>197</v>
      </c>
      <c r="AU700" s="136" t="s">
        <v>81</v>
      </c>
      <c r="AV700" s="136" t="s">
        <v>81</v>
      </c>
      <c r="AW700" s="136" t="s">
        <v>93</v>
      </c>
      <c r="AX700" s="136" t="s">
        <v>73</v>
      </c>
      <c r="AY700" s="136" t="s">
        <v>119</v>
      </c>
    </row>
    <row r="701" spans="2:51" s="6" customFormat="1" ht="15.75" customHeight="1">
      <c r="B701" s="162"/>
      <c r="D701" s="135" t="s">
        <v>197</v>
      </c>
      <c r="E701" s="163"/>
      <c r="F701" s="164" t="s">
        <v>364</v>
      </c>
      <c r="H701" s="165">
        <v>140</v>
      </c>
      <c r="L701" s="162"/>
      <c r="M701" s="166"/>
      <c r="T701" s="167"/>
      <c r="AT701" s="163" t="s">
        <v>197</v>
      </c>
      <c r="AU701" s="163" t="s">
        <v>81</v>
      </c>
      <c r="AV701" s="163" t="s">
        <v>137</v>
      </c>
      <c r="AW701" s="163" t="s">
        <v>93</v>
      </c>
      <c r="AX701" s="163" t="s">
        <v>73</v>
      </c>
      <c r="AY701" s="163" t="s">
        <v>119</v>
      </c>
    </row>
    <row r="702" spans="2:51" s="6" customFormat="1" ht="15.75" customHeight="1">
      <c r="B702" s="146"/>
      <c r="D702" s="135" t="s">
        <v>197</v>
      </c>
      <c r="E702" s="147"/>
      <c r="F702" s="148" t="s">
        <v>211</v>
      </c>
      <c r="H702" s="149">
        <v>4414.73</v>
      </c>
      <c r="L702" s="146"/>
      <c r="M702" s="150"/>
      <c r="T702" s="151"/>
      <c r="AT702" s="147" t="s">
        <v>197</v>
      </c>
      <c r="AU702" s="147" t="s">
        <v>81</v>
      </c>
      <c r="AV702" s="147" t="s">
        <v>186</v>
      </c>
      <c r="AW702" s="147" t="s">
        <v>93</v>
      </c>
      <c r="AX702" s="147" t="s">
        <v>21</v>
      </c>
      <c r="AY702" s="147" t="s">
        <v>119</v>
      </c>
    </row>
    <row r="703" spans="2:51" s="6" customFormat="1" ht="15.75" customHeight="1">
      <c r="B703" s="134"/>
      <c r="D703" s="135" t="s">
        <v>197</v>
      </c>
      <c r="F703" s="137" t="s">
        <v>737</v>
      </c>
      <c r="H703" s="138">
        <v>4767.908</v>
      </c>
      <c r="L703" s="134"/>
      <c r="M703" s="139"/>
      <c r="T703" s="140"/>
      <c r="AT703" s="136" t="s">
        <v>197</v>
      </c>
      <c r="AU703" s="136" t="s">
        <v>81</v>
      </c>
      <c r="AV703" s="136" t="s">
        <v>81</v>
      </c>
      <c r="AW703" s="136" t="s">
        <v>73</v>
      </c>
      <c r="AX703" s="136" t="s">
        <v>21</v>
      </c>
      <c r="AY703" s="136" t="s">
        <v>119</v>
      </c>
    </row>
    <row r="704" spans="2:65" s="6" customFormat="1" ht="15.75" customHeight="1">
      <c r="B704" s="22"/>
      <c r="C704" s="152" t="s">
        <v>738</v>
      </c>
      <c r="D704" s="152" t="s">
        <v>233</v>
      </c>
      <c r="E704" s="153" t="s">
        <v>739</v>
      </c>
      <c r="F704" s="154" t="s">
        <v>740</v>
      </c>
      <c r="G704" s="155" t="s">
        <v>253</v>
      </c>
      <c r="H704" s="156">
        <v>194</v>
      </c>
      <c r="I704" s="157"/>
      <c r="J704" s="158">
        <f>ROUND($I$704*$H$704,2)</f>
        <v>0</v>
      </c>
      <c r="K704" s="154"/>
      <c r="L704" s="159"/>
      <c r="M704" s="160"/>
      <c r="N704" s="161" t="s">
        <v>44</v>
      </c>
      <c r="P704" s="126">
        <f>$O$704*$H$704</f>
        <v>0</v>
      </c>
      <c r="Q704" s="126">
        <v>0.00013</v>
      </c>
      <c r="R704" s="126">
        <f>$Q$704*$H$704</f>
        <v>0.02522</v>
      </c>
      <c r="S704" s="126">
        <v>0</v>
      </c>
      <c r="T704" s="127">
        <f>$S$704*$H$704</f>
        <v>0</v>
      </c>
      <c r="AR704" s="76" t="s">
        <v>734</v>
      </c>
      <c r="AT704" s="76" t="s">
        <v>233</v>
      </c>
      <c r="AU704" s="76" t="s">
        <v>81</v>
      </c>
      <c r="AY704" s="6" t="s">
        <v>119</v>
      </c>
      <c r="BE704" s="128">
        <f>IF($N$704="základní",$J$704,0)</f>
        <v>0</v>
      </c>
      <c r="BF704" s="128">
        <f>IF($N$704="snížená",$J$704,0)</f>
        <v>0</v>
      </c>
      <c r="BG704" s="128">
        <f>IF($N$704="zákl. přenesená",$J$704,0)</f>
        <v>0</v>
      </c>
      <c r="BH704" s="128">
        <f>IF($N$704="sníž. přenesená",$J$704,0)</f>
        <v>0</v>
      </c>
      <c r="BI704" s="128">
        <f>IF($N$704="nulová",$J$704,0)</f>
        <v>0</v>
      </c>
      <c r="BJ704" s="76" t="s">
        <v>21</v>
      </c>
      <c r="BK704" s="128">
        <f>ROUND($I$704*$H$704,2)</f>
        <v>0</v>
      </c>
      <c r="BL704" s="76" t="s">
        <v>734</v>
      </c>
      <c r="BM704" s="76" t="s">
        <v>741</v>
      </c>
    </row>
    <row r="705" spans="2:47" s="6" customFormat="1" ht="27" customHeight="1">
      <c r="B705" s="22"/>
      <c r="D705" s="129" t="s">
        <v>128</v>
      </c>
      <c r="F705" s="130" t="s">
        <v>736</v>
      </c>
      <c r="L705" s="22"/>
      <c r="M705" s="48"/>
      <c r="T705" s="49"/>
      <c r="AT705" s="6" t="s">
        <v>128</v>
      </c>
      <c r="AU705" s="6" t="s">
        <v>81</v>
      </c>
    </row>
    <row r="706" spans="2:51" s="6" customFormat="1" ht="15.75" customHeight="1">
      <c r="B706" s="141"/>
      <c r="D706" s="135" t="s">
        <v>197</v>
      </c>
      <c r="E706" s="142"/>
      <c r="F706" s="143" t="s">
        <v>742</v>
      </c>
      <c r="H706" s="142"/>
      <c r="L706" s="141"/>
      <c r="M706" s="144"/>
      <c r="T706" s="145"/>
      <c r="AT706" s="142" t="s">
        <v>197</v>
      </c>
      <c r="AU706" s="142" t="s">
        <v>81</v>
      </c>
      <c r="AV706" s="142" t="s">
        <v>21</v>
      </c>
      <c r="AW706" s="142" t="s">
        <v>93</v>
      </c>
      <c r="AX706" s="142" t="s">
        <v>73</v>
      </c>
      <c r="AY706" s="142" t="s">
        <v>119</v>
      </c>
    </row>
    <row r="707" spans="2:51" s="6" customFormat="1" ht="15.75" customHeight="1">
      <c r="B707" s="134"/>
      <c r="D707" s="135" t="s">
        <v>197</v>
      </c>
      <c r="E707" s="136"/>
      <c r="F707" s="137" t="s">
        <v>743</v>
      </c>
      <c r="H707" s="138">
        <v>72</v>
      </c>
      <c r="L707" s="134"/>
      <c r="M707" s="139"/>
      <c r="T707" s="140"/>
      <c r="AT707" s="136" t="s">
        <v>197</v>
      </c>
      <c r="AU707" s="136" t="s">
        <v>81</v>
      </c>
      <c r="AV707" s="136" t="s">
        <v>81</v>
      </c>
      <c r="AW707" s="136" t="s">
        <v>93</v>
      </c>
      <c r="AX707" s="136" t="s">
        <v>73</v>
      </c>
      <c r="AY707" s="136" t="s">
        <v>119</v>
      </c>
    </row>
    <row r="708" spans="2:51" s="6" customFormat="1" ht="15.75" customHeight="1">
      <c r="B708" s="141"/>
      <c r="D708" s="135" t="s">
        <v>197</v>
      </c>
      <c r="E708" s="142"/>
      <c r="F708" s="143" t="s">
        <v>399</v>
      </c>
      <c r="H708" s="142"/>
      <c r="L708" s="141"/>
      <c r="M708" s="144"/>
      <c r="T708" s="145"/>
      <c r="AT708" s="142" t="s">
        <v>197</v>
      </c>
      <c r="AU708" s="142" t="s">
        <v>81</v>
      </c>
      <c r="AV708" s="142" t="s">
        <v>21</v>
      </c>
      <c r="AW708" s="142" t="s">
        <v>93</v>
      </c>
      <c r="AX708" s="142" t="s">
        <v>73</v>
      </c>
      <c r="AY708" s="142" t="s">
        <v>119</v>
      </c>
    </row>
    <row r="709" spans="2:51" s="6" customFormat="1" ht="15.75" customHeight="1">
      <c r="B709" s="134"/>
      <c r="D709" s="135" t="s">
        <v>197</v>
      </c>
      <c r="E709" s="136"/>
      <c r="F709" s="137" t="s">
        <v>607</v>
      </c>
      <c r="H709" s="138">
        <v>60</v>
      </c>
      <c r="L709" s="134"/>
      <c r="M709" s="139"/>
      <c r="T709" s="140"/>
      <c r="AT709" s="136" t="s">
        <v>197</v>
      </c>
      <c r="AU709" s="136" t="s">
        <v>81</v>
      </c>
      <c r="AV709" s="136" t="s">
        <v>81</v>
      </c>
      <c r="AW709" s="136" t="s">
        <v>93</v>
      </c>
      <c r="AX709" s="136" t="s">
        <v>73</v>
      </c>
      <c r="AY709" s="136" t="s">
        <v>119</v>
      </c>
    </row>
    <row r="710" spans="2:51" s="6" customFormat="1" ht="15.75" customHeight="1">
      <c r="B710" s="134"/>
      <c r="D710" s="135" t="s">
        <v>197</v>
      </c>
      <c r="E710" s="136"/>
      <c r="F710" s="137" t="s">
        <v>744</v>
      </c>
      <c r="H710" s="138">
        <v>32</v>
      </c>
      <c r="L710" s="134"/>
      <c r="M710" s="139"/>
      <c r="T710" s="140"/>
      <c r="AT710" s="136" t="s">
        <v>197</v>
      </c>
      <c r="AU710" s="136" t="s">
        <v>81</v>
      </c>
      <c r="AV710" s="136" t="s">
        <v>81</v>
      </c>
      <c r="AW710" s="136" t="s">
        <v>93</v>
      </c>
      <c r="AX710" s="136" t="s">
        <v>73</v>
      </c>
      <c r="AY710" s="136" t="s">
        <v>119</v>
      </c>
    </row>
    <row r="711" spans="2:51" s="6" customFormat="1" ht="15.75" customHeight="1">
      <c r="B711" s="134"/>
      <c r="D711" s="135" t="s">
        <v>197</v>
      </c>
      <c r="E711" s="136"/>
      <c r="F711" s="137" t="s">
        <v>745</v>
      </c>
      <c r="H711" s="138">
        <v>20</v>
      </c>
      <c r="L711" s="134"/>
      <c r="M711" s="139"/>
      <c r="T711" s="140"/>
      <c r="AT711" s="136" t="s">
        <v>197</v>
      </c>
      <c r="AU711" s="136" t="s">
        <v>81</v>
      </c>
      <c r="AV711" s="136" t="s">
        <v>81</v>
      </c>
      <c r="AW711" s="136" t="s">
        <v>93</v>
      </c>
      <c r="AX711" s="136" t="s">
        <v>73</v>
      </c>
      <c r="AY711" s="136" t="s">
        <v>119</v>
      </c>
    </row>
    <row r="712" spans="2:51" s="6" customFormat="1" ht="15.75" customHeight="1">
      <c r="B712" s="134"/>
      <c r="D712" s="135" t="s">
        <v>197</v>
      </c>
      <c r="E712" s="136"/>
      <c r="F712" s="137" t="s">
        <v>746</v>
      </c>
      <c r="H712" s="138">
        <v>10</v>
      </c>
      <c r="L712" s="134"/>
      <c r="M712" s="139"/>
      <c r="T712" s="140"/>
      <c r="AT712" s="136" t="s">
        <v>197</v>
      </c>
      <c r="AU712" s="136" t="s">
        <v>81</v>
      </c>
      <c r="AV712" s="136" t="s">
        <v>81</v>
      </c>
      <c r="AW712" s="136" t="s">
        <v>93</v>
      </c>
      <c r="AX712" s="136" t="s">
        <v>73</v>
      </c>
      <c r="AY712" s="136" t="s">
        <v>119</v>
      </c>
    </row>
    <row r="713" spans="2:51" s="6" customFormat="1" ht="15.75" customHeight="1">
      <c r="B713" s="146"/>
      <c r="D713" s="135" t="s">
        <v>197</v>
      </c>
      <c r="E713" s="147"/>
      <c r="F713" s="148" t="s">
        <v>211</v>
      </c>
      <c r="H713" s="149">
        <v>194</v>
      </c>
      <c r="L713" s="146"/>
      <c r="M713" s="150"/>
      <c r="T713" s="151"/>
      <c r="AT713" s="147" t="s">
        <v>197</v>
      </c>
      <c r="AU713" s="147" t="s">
        <v>81</v>
      </c>
      <c r="AV713" s="147" t="s">
        <v>186</v>
      </c>
      <c r="AW713" s="147" t="s">
        <v>93</v>
      </c>
      <c r="AX713" s="147" t="s">
        <v>21</v>
      </c>
      <c r="AY713" s="147" t="s">
        <v>119</v>
      </c>
    </row>
    <row r="714" spans="2:63" s="106" customFormat="1" ht="30.75" customHeight="1">
      <c r="B714" s="107"/>
      <c r="D714" s="108" t="s">
        <v>72</v>
      </c>
      <c r="E714" s="115" t="s">
        <v>747</v>
      </c>
      <c r="F714" s="115" t="s">
        <v>748</v>
      </c>
      <c r="J714" s="116">
        <f>$BK$714</f>
        <v>0</v>
      </c>
      <c r="L714" s="107"/>
      <c r="M714" s="111"/>
      <c r="P714" s="112">
        <f>SUM($P$715:$P$739)</f>
        <v>0</v>
      </c>
      <c r="R714" s="112">
        <f>SUM($R$715:$R$739)</f>
        <v>0</v>
      </c>
      <c r="T714" s="113">
        <f>SUM($T$715:$T$739)</f>
        <v>0</v>
      </c>
      <c r="AR714" s="108" t="s">
        <v>137</v>
      </c>
      <c r="AT714" s="108" t="s">
        <v>72</v>
      </c>
      <c r="AU714" s="108" t="s">
        <v>21</v>
      </c>
      <c r="AY714" s="108" t="s">
        <v>119</v>
      </c>
      <c r="BK714" s="114">
        <f>SUM($BK$715:$BK$739)</f>
        <v>0</v>
      </c>
    </row>
    <row r="715" spans="2:65" s="6" customFormat="1" ht="15.75" customHeight="1">
      <c r="B715" s="22"/>
      <c r="C715" s="117" t="s">
        <v>749</v>
      </c>
      <c r="D715" s="117" t="s">
        <v>122</v>
      </c>
      <c r="E715" s="118" t="s">
        <v>750</v>
      </c>
      <c r="F715" s="119" t="s">
        <v>751</v>
      </c>
      <c r="G715" s="120" t="s">
        <v>253</v>
      </c>
      <c r="H715" s="121">
        <v>6882</v>
      </c>
      <c r="I715" s="122"/>
      <c r="J715" s="123">
        <f>ROUND($I$715*$H$715,2)</f>
        <v>0</v>
      </c>
      <c r="K715" s="119"/>
      <c r="L715" s="22"/>
      <c r="M715" s="124"/>
      <c r="N715" s="125" t="s">
        <v>44</v>
      </c>
      <c r="P715" s="126">
        <f>$O$715*$H$715</f>
        <v>0</v>
      </c>
      <c r="Q715" s="126">
        <v>0</v>
      </c>
      <c r="R715" s="126">
        <f>$Q$715*$H$715</f>
        <v>0</v>
      </c>
      <c r="S715" s="126">
        <v>0</v>
      </c>
      <c r="T715" s="127">
        <f>$S$715*$H$715</f>
        <v>0</v>
      </c>
      <c r="AR715" s="76" t="s">
        <v>631</v>
      </c>
      <c r="AT715" s="76" t="s">
        <v>122</v>
      </c>
      <c r="AU715" s="76" t="s">
        <v>81</v>
      </c>
      <c r="AY715" s="6" t="s">
        <v>119</v>
      </c>
      <c r="BE715" s="128">
        <f>IF($N$715="základní",$J$715,0)</f>
        <v>0</v>
      </c>
      <c r="BF715" s="128">
        <f>IF($N$715="snížená",$J$715,0)</f>
        <v>0</v>
      </c>
      <c r="BG715" s="128">
        <f>IF($N$715="zákl. přenesená",$J$715,0)</f>
        <v>0</v>
      </c>
      <c r="BH715" s="128">
        <f>IF($N$715="sníž. přenesená",$J$715,0)</f>
        <v>0</v>
      </c>
      <c r="BI715" s="128">
        <f>IF($N$715="nulová",$J$715,0)</f>
        <v>0</v>
      </c>
      <c r="BJ715" s="76" t="s">
        <v>21</v>
      </c>
      <c r="BK715" s="128">
        <f>ROUND($I$715*$H$715,2)</f>
        <v>0</v>
      </c>
      <c r="BL715" s="76" t="s">
        <v>631</v>
      </c>
      <c r="BM715" s="76" t="s">
        <v>752</v>
      </c>
    </row>
    <row r="716" spans="2:47" s="6" customFormat="1" ht="27" customHeight="1">
      <c r="B716" s="22"/>
      <c r="D716" s="129" t="s">
        <v>128</v>
      </c>
      <c r="F716" s="130" t="s">
        <v>753</v>
      </c>
      <c r="L716" s="22"/>
      <c r="M716" s="48"/>
      <c r="T716" s="49"/>
      <c r="AT716" s="6" t="s">
        <v>128</v>
      </c>
      <c r="AU716" s="6" t="s">
        <v>81</v>
      </c>
    </row>
    <row r="717" spans="2:51" s="6" customFormat="1" ht="15.75" customHeight="1">
      <c r="B717" s="141"/>
      <c r="D717" s="135" t="s">
        <v>197</v>
      </c>
      <c r="E717" s="142"/>
      <c r="F717" s="143" t="s">
        <v>754</v>
      </c>
      <c r="H717" s="142"/>
      <c r="L717" s="141"/>
      <c r="M717" s="144"/>
      <c r="T717" s="145"/>
      <c r="AT717" s="142" t="s">
        <v>197</v>
      </c>
      <c r="AU717" s="142" t="s">
        <v>81</v>
      </c>
      <c r="AV717" s="142" t="s">
        <v>21</v>
      </c>
      <c r="AW717" s="142" t="s">
        <v>93</v>
      </c>
      <c r="AX717" s="142" t="s">
        <v>73</v>
      </c>
      <c r="AY717" s="142" t="s">
        <v>119</v>
      </c>
    </row>
    <row r="718" spans="2:51" s="6" customFormat="1" ht="15.75" customHeight="1">
      <c r="B718" s="141"/>
      <c r="D718" s="135" t="s">
        <v>197</v>
      </c>
      <c r="E718" s="142"/>
      <c r="F718" s="143" t="s">
        <v>356</v>
      </c>
      <c r="H718" s="142"/>
      <c r="L718" s="141"/>
      <c r="M718" s="144"/>
      <c r="T718" s="145"/>
      <c r="AT718" s="142" t="s">
        <v>197</v>
      </c>
      <c r="AU718" s="142" t="s">
        <v>81</v>
      </c>
      <c r="AV718" s="142" t="s">
        <v>21</v>
      </c>
      <c r="AW718" s="142" t="s">
        <v>93</v>
      </c>
      <c r="AX718" s="142" t="s">
        <v>73</v>
      </c>
      <c r="AY718" s="142" t="s">
        <v>119</v>
      </c>
    </row>
    <row r="719" spans="2:51" s="6" customFormat="1" ht="15.75" customHeight="1">
      <c r="B719" s="134"/>
      <c r="D719" s="135" t="s">
        <v>197</v>
      </c>
      <c r="E719" s="136"/>
      <c r="F719" s="137" t="s">
        <v>755</v>
      </c>
      <c r="H719" s="138">
        <v>440</v>
      </c>
      <c r="L719" s="134"/>
      <c r="M719" s="139"/>
      <c r="T719" s="140"/>
      <c r="AT719" s="136" t="s">
        <v>197</v>
      </c>
      <c r="AU719" s="136" t="s">
        <v>81</v>
      </c>
      <c r="AV719" s="136" t="s">
        <v>81</v>
      </c>
      <c r="AW719" s="136" t="s">
        <v>93</v>
      </c>
      <c r="AX719" s="136" t="s">
        <v>73</v>
      </c>
      <c r="AY719" s="136" t="s">
        <v>119</v>
      </c>
    </row>
    <row r="720" spans="2:51" s="6" customFormat="1" ht="15.75" customHeight="1">
      <c r="B720" s="141"/>
      <c r="D720" s="135" t="s">
        <v>197</v>
      </c>
      <c r="E720" s="142"/>
      <c r="F720" s="143" t="s">
        <v>358</v>
      </c>
      <c r="H720" s="142"/>
      <c r="L720" s="141"/>
      <c r="M720" s="144"/>
      <c r="T720" s="145"/>
      <c r="AT720" s="142" t="s">
        <v>197</v>
      </c>
      <c r="AU720" s="142" t="s">
        <v>81</v>
      </c>
      <c r="AV720" s="142" t="s">
        <v>21</v>
      </c>
      <c r="AW720" s="142" t="s">
        <v>93</v>
      </c>
      <c r="AX720" s="142" t="s">
        <v>73</v>
      </c>
      <c r="AY720" s="142" t="s">
        <v>119</v>
      </c>
    </row>
    <row r="721" spans="2:51" s="6" customFormat="1" ht="15.75" customHeight="1">
      <c r="B721" s="134"/>
      <c r="D721" s="135" t="s">
        <v>197</v>
      </c>
      <c r="E721" s="136"/>
      <c r="F721" s="137" t="s">
        <v>756</v>
      </c>
      <c r="H721" s="138">
        <v>380</v>
      </c>
      <c r="L721" s="134"/>
      <c r="M721" s="139"/>
      <c r="T721" s="140"/>
      <c r="AT721" s="136" t="s">
        <v>197</v>
      </c>
      <c r="AU721" s="136" t="s">
        <v>81</v>
      </c>
      <c r="AV721" s="136" t="s">
        <v>81</v>
      </c>
      <c r="AW721" s="136" t="s">
        <v>93</v>
      </c>
      <c r="AX721" s="136" t="s">
        <v>73</v>
      </c>
      <c r="AY721" s="136" t="s">
        <v>119</v>
      </c>
    </row>
    <row r="722" spans="2:51" s="6" customFormat="1" ht="15.75" customHeight="1">
      <c r="B722" s="141"/>
      <c r="D722" s="135" t="s">
        <v>197</v>
      </c>
      <c r="E722" s="142"/>
      <c r="F722" s="143" t="s">
        <v>360</v>
      </c>
      <c r="H722" s="142"/>
      <c r="L722" s="141"/>
      <c r="M722" s="144"/>
      <c r="T722" s="145"/>
      <c r="AT722" s="142" t="s">
        <v>197</v>
      </c>
      <c r="AU722" s="142" t="s">
        <v>81</v>
      </c>
      <c r="AV722" s="142" t="s">
        <v>21</v>
      </c>
      <c r="AW722" s="142" t="s">
        <v>93</v>
      </c>
      <c r="AX722" s="142" t="s">
        <v>73</v>
      </c>
      <c r="AY722" s="142" t="s">
        <v>119</v>
      </c>
    </row>
    <row r="723" spans="2:51" s="6" customFormat="1" ht="15.75" customHeight="1">
      <c r="B723" s="134"/>
      <c r="D723" s="135" t="s">
        <v>197</v>
      </c>
      <c r="E723" s="136"/>
      <c r="F723" s="137" t="s">
        <v>757</v>
      </c>
      <c r="H723" s="138">
        <v>400</v>
      </c>
      <c r="L723" s="134"/>
      <c r="M723" s="139"/>
      <c r="T723" s="140"/>
      <c r="AT723" s="136" t="s">
        <v>197</v>
      </c>
      <c r="AU723" s="136" t="s">
        <v>81</v>
      </c>
      <c r="AV723" s="136" t="s">
        <v>81</v>
      </c>
      <c r="AW723" s="136" t="s">
        <v>93</v>
      </c>
      <c r="AX723" s="136" t="s">
        <v>73</v>
      </c>
      <c r="AY723" s="136" t="s">
        <v>119</v>
      </c>
    </row>
    <row r="724" spans="2:51" s="6" customFormat="1" ht="15.75" customHeight="1">
      <c r="B724" s="141"/>
      <c r="D724" s="135" t="s">
        <v>197</v>
      </c>
      <c r="E724" s="142"/>
      <c r="F724" s="143" t="s">
        <v>362</v>
      </c>
      <c r="H724" s="142"/>
      <c r="L724" s="141"/>
      <c r="M724" s="144"/>
      <c r="T724" s="145"/>
      <c r="AT724" s="142" t="s">
        <v>197</v>
      </c>
      <c r="AU724" s="142" t="s">
        <v>81</v>
      </c>
      <c r="AV724" s="142" t="s">
        <v>21</v>
      </c>
      <c r="AW724" s="142" t="s">
        <v>93</v>
      </c>
      <c r="AX724" s="142" t="s">
        <v>73</v>
      </c>
      <c r="AY724" s="142" t="s">
        <v>119</v>
      </c>
    </row>
    <row r="725" spans="2:51" s="6" customFormat="1" ht="15.75" customHeight="1">
      <c r="B725" s="134"/>
      <c r="D725" s="135" t="s">
        <v>197</v>
      </c>
      <c r="E725" s="136"/>
      <c r="F725" s="137" t="s">
        <v>756</v>
      </c>
      <c r="H725" s="138">
        <v>380</v>
      </c>
      <c r="L725" s="134"/>
      <c r="M725" s="139"/>
      <c r="T725" s="140"/>
      <c r="AT725" s="136" t="s">
        <v>197</v>
      </c>
      <c r="AU725" s="136" t="s">
        <v>81</v>
      </c>
      <c r="AV725" s="136" t="s">
        <v>81</v>
      </c>
      <c r="AW725" s="136" t="s">
        <v>93</v>
      </c>
      <c r="AX725" s="136" t="s">
        <v>73</v>
      </c>
      <c r="AY725" s="136" t="s">
        <v>119</v>
      </c>
    </row>
    <row r="726" spans="2:51" s="6" customFormat="1" ht="15.75" customHeight="1">
      <c r="B726" s="141"/>
      <c r="D726" s="135" t="s">
        <v>197</v>
      </c>
      <c r="E726" s="142"/>
      <c r="F726" s="143" t="s">
        <v>397</v>
      </c>
      <c r="H726" s="142"/>
      <c r="L726" s="141"/>
      <c r="M726" s="144"/>
      <c r="T726" s="145"/>
      <c r="AT726" s="142" t="s">
        <v>197</v>
      </c>
      <c r="AU726" s="142" t="s">
        <v>81</v>
      </c>
      <c r="AV726" s="142" t="s">
        <v>21</v>
      </c>
      <c r="AW726" s="142" t="s">
        <v>93</v>
      </c>
      <c r="AX726" s="142" t="s">
        <v>73</v>
      </c>
      <c r="AY726" s="142" t="s">
        <v>119</v>
      </c>
    </row>
    <row r="727" spans="2:51" s="6" customFormat="1" ht="15.75" customHeight="1">
      <c r="B727" s="134"/>
      <c r="D727" s="135" t="s">
        <v>197</v>
      </c>
      <c r="E727" s="136"/>
      <c r="F727" s="137" t="s">
        <v>758</v>
      </c>
      <c r="H727" s="138">
        <v>272</v>
      </c>
      <c r="L727" s="134"/>
      <c r="M727" s="139"/>
      <c r="T727" s="140"/>
      <c r="AT727" s="136" t="s">
        <v>197</v>
      </c>
      <c r="AU727" s="136" t="s">
        <v>81</v>
      </c>
      <c r="AV727" s="136" t="s">
        <v>81</v>
      </c>
      <c r="AW727" s="136" t="s">
        <v>93</v>
      </c>
      <c r="AX727" s="136" t="s">
        <v>73</v>
      </c>
      <c r="AY727" s="136" t="s">
        <v>119</v>
      </c>
    </row>
    <row r="728" spans="2:51" s="6" customFormat="1" ht="15.75" customHeight="1">
      <c r="B728" s="141"/>
      <c r="D728" s="135" t="s">
        <v>197</v>
      </c>
      <c r="E728" s="142"/>
      <c r="F728" s="143" t="s">
        <v>399</v>
      </c>
      <c r="H728" s="142"/>
      <c r="L728" s="141"/>
      <c r="M728" s="144"/>
      <c r="T728" s="145"/>
      <c r="AT728" s="142" t="s">
        <v>197</v>
      </c>
      <c r="AU728" s="142" t="s">
        <v>81</v>
      </c>
      <c r="AV728" s="142" t="s">
        <v>21</v>
      </c>
      <c r="AW728" s="142" t="s">
        <v>93</v>
      </c>
      <c r="AX728" s="142" t="s">
        <v>73</v>
      </c>
      <c r="AY728" s="142" t="s">
        <v>119</v>
      </c>
    </row>
    <row r="729" spans="2:51" s="6" customFormat="1" ht="15.75" customHeight="1">
      <c r="B729" s="134"/>
      <c r="D729" s="135" t="s">
        <v>197</v>
      </c>
      <c r="E729" s="136"/>
      <c r="F729" s="137" t="s">
        <v>759</v>
      </c>
      <c r="H729" s="138">
        <v>4410</v>
      </c>
      <c r="L729" s="134"/>
      <c r="M729" s="139"/>
      <c r="T729" s="140"/>
      <c r="AT729" s="136" t="s">
        <v>197</v>
      </c>
      <c r="AU729" s="136" t="s">
        <v>81</v>
      </c>
      <c r="AV729" s="136" t="s">
        <v>81</v>
      </c>
      <c r="AW729" s="136" t="s">
        <v>93</v>
      </c>
      <c r="AX729" s="136" t="s">
        <v>73</v>
      </c>
      <c r="AY729" s="136" t="s">
        <v>119</v>
      </c>
    </row>
    <row r="730" spans="2:51" s="6" customFormat="1" ht="15.75" customHeight="1">
      <c r="B730" s="162"/>
      <c r="D730" s="135" t="s">
        <v>197</v>
      </c>
      <c r="E730" s="163"/>
      <c r="F730" s="164" t="s">
        <v>364</v>
      </c>
      <c r="H730" s="165">
        <v>6282</v>
      </c>
      <c r="L730" s="162"/>
      <c r="M730" s="166"/>
      <c r="T730" s="167"/>
      <c r="AT730" s="163" t="s">
        <v>197</v>
      </c>
      <c r="AU730" s="163" t="s">
        <v>81</v>
      </c>
      <c r="AV730" s="163" t="s">
        <v>137</v>
      </c>
      <c r="AW730" s="163" t="s">
        <v>93</v>
      </c>
      <c r="AX730" s="163" t="s">
        <v>73</v>
      </c>
      <c r="AY730" s="163" t="s">
        <v>119</v>
      </c>
    </row>
    <row r="731" spans="2:51" s="6" customFormat="1" ht="15.75" customHeight="1">
      <c r="B731" s="141"/>
      <c r="D731" s="135" t="s">
        <v>197</v>
      </c>
      <c r="E731" s="142"/>
      <c r="F731" s="143" t="s">
        <v>368</v>
      </c>
      <c r="H731" s="142"/>
      <c r="L731" s="141"/>
      <c r="M731" s="144"/>
      <c r="T731" s="145"/>
      <c r="AT731" s="142" t="s">
        <v>197</v>
      </c>
      <c r="AU731" s="142" t="s">
        <v>81</v>
      </c>
      <c r="AV731" s="142" t="s">
        <v>21</v>
      </c>
      <c r="AW731" s="142" t="s">
        <v>93</v>
      </c>
      <c r="AX731" s="142" t="s">
        <v>73</v>
      </c>
      <c r="AY731" s="142" t="s">
        <v>119</v>
      </c>
    </row>
    <row r="732" spans="2:51" s="6" customFormat="1" ht="15.75" customHeight="1">
      <c r="B732" s="134"/>
      <c r="D732" s="135" t="s">
        <v>197</v>
      </c>
      <c r="E732" s="136"/>
      <c r="F732" s="137" t="s">
        <v>760</v>
      </c>
      <c r="H732" s="138">
        <v>220</v>
      </c>
      <c r="L732" s="134"/>
      <c r="M732" s="139"/>
      <c r="T732" s="140"/>
      <c r="AT732" s="136" t="s">
        <v>197</v>
      </c>
      <c r="AU732" s="136" t="s">
        <v>81</v>
      </c>
      <c r="AV732" s="136" t="s">
        <v>81</v>
      </c>
      <c r="AW732" s="136" t="s">
        <v>93</v>
      </c>
      <c r="AX732" s="136" t="s">
        <v>73</v>
      </c>
      <c r="AY732" s="136" t="s">
        <v>119</v>
      </c>
    </row>
    <row r="733" spans="2:51" s="6" customFormat="1" ht="15.75" customHeight="1">
      <c r="B733" s="141"/>
      <c r="D733" s="135" t="s">
        <v>197</v>
      </c>
      <c r="E733" s="142"/>
      <c r="F733" s="143" t="s">
        <v>370</v>
      </c>
      <c r="H733" s="142"/>
      <c r="L733" s="141"/>
      <c r="M733" s="144"/>
      <c r="T733" s="145"/>
      <c r="AT733" s="142" t="s">
        <v>197</v>
      </c>
      <c r="AU733" s="142" t="s">
        <v>81</v>
      </c>
      <c r="AV733" s="142" t="s">
        <v>21</v>
      </c>
      <c r="AW733" s="142" t="s">
        <v>93</v>
      </c>
      <c r="AX733" s="142" t="s">
        <v>73</v>
      </c>
      <c r="AY733" s="142" t="s">
        <v>119</v>
      </c>
    </row>
    <row r="734" spans="2:51" s="6" customFormat="1" ht="15.75" customHeight="1">
      <c r="B734" s="134"/>
      <c r="D734" s="135" t="s">
        <v>197</v>
      </c>
      <c r="E734" s="136"/>
      <c r="F734" s="137" t="s">
        <v>761</v>
      </c>
      <c r="H734" s="138">
        <v>100</v>
      </c>
      <c r="L734" s="134"/>
      <c r="M734" s="139"/>
      <c r="T734" s="140"/>
      <c r="AT734" s="136" t="s">
        <v>197</v>
      </c>
      <c r="AU734" s="136" t="s">
        <v>81</v>
      </c>
      <c r="AV734" s="136" t="s">
        <v>81</v>
      </c>
      <c r="AW734" s="136" t="s">
        <v>93</v>
      </c>
      <c r="AX734" s="136" t="s">
        <v>73</v>
      </c>
      <c r="AY734" s="136" t="s">
        <v>119</v>
      </c>
    </row>
    <row r="735" spans="2:51" s="6" customFormat="1" ht="15.75" customHeight="1">
      <c r="B735" s="162"/>
      <c r="D735" s="135" t="s">
        <v>197</v>
      </c>
      <c r="E735" s="163"/>
      <c r="F735" s="164" t="s">
        <v>364</v>
      </c>
      <c r="H735" s="165">
        <v>320</v>
      </c>
      <c r="L735" s="162"/>
      <c r="M735" s="166"/>
      <c r="T735" s="167"/>
      <c r="AT735" s="163" t="s">
        <v>197</v>
      </c>
      <c r="AU735" s="163" t="s">
        <v>81</v>
      </c>
      <c r="AV735" s="163" t="s">
        <v>137</v>
      </c>
      <c r="AW735" s="163" t="s">
        <v>93</v>
      </c>
      <c r="AX735" s="163" t="s">
        <v>73</v>
      </c>
      <c r="AY735" s="163" t="s">
        <v>119</v>
      </c>
    </row>
    <row r="736" spans="2:51" s="6" customFormat="1" ht="15.75" customHeight="1">
      <c r="B736" s="141"/>
      <c r="D736" s="135" t="s">
        <v>197</v>
      </c>
      <c r="E736" s="142"/>
      <c r="F736" s="143" t="s">
        <v>324</v>
      </c>
      <c r="H736" s="142"/>
      <c r="L736" s="141"/>
      <c r="M736" s="144"/>
      <c r="T736" s="145"/>
      <c r="AT736" s="142" t="s">
        <v>197</v>
      </c>
      <c r="AU736" s="142" t="s">
        <v>81</v>
      </c>
      <c r="AV736" s="142" t="s">
        <v>21</v>
      </c>
      <c r="AW736" s="142" t="s">
        <v>93</v>
      </c>
      <c r="AX736" s="142" t="s">
        <v>73</v>
      </c>
      <c r="AY736" s="142" t="s">
        <v>119</v>
      </c>
    </row>
    <row r="737" spans="2:51" s="6" customFormat="1" ht="15.75" customHeight="1">
      <c r="B737" s="134"/>
      <c r="D737" s="135" t="s">
        <v>197</v>
      </c>
      <c r="E737" s="136"/>
      <c r="F737" s="137" t="s">
        <v>762</v>
      </c>
      <c r="H737" s="138">
        <v>280</v>
      </c>
      <c r="L737" s="134"/>
      <c r="M737" s="139"/>
      <c r="T737" s="140"/>
      <c r="AT737" s="136" t="s">
        <v>197</v>
      </c>
      <c r="AU737" s="136" t="s">
        <v>81</v>
      </c>
      <c r="AV737" s="136" t="s">
        <v>81</v>
      </c>
      <c r="AW737" s="136" t="s">
        <v>93</v>
      </c>
      <c r="AX737" s="136" t="s">
        <v>73</v>
      </c>
      <c r="AY737" s="136" t="s">
        <v>119</v>
      </c>
    </row>
    <row r="738" spans="2:51" s="6" customFormat="1" ht="15.75" customHeight="1">
      <c r="B738" s="162"/>
      <c r="D738" s="135" t="s">
        <v>197</v>
      </c>
      <c r="E738" s="163"/>
      <c r="F738" s="164" t="s">
        <v>364</v>
      </c>
      <c r="H738" s="165">
        <v>280</v>
      </c>
      <c r="L738" s="162"/>
      <c r="M738" s="166"/>
      <c r="T738" s="167"/>
      <c r="AT738" s="163" t="s">
        <v>197</v>
      </c>
      <c r="AU738" s="163" t="s">
        <v>81</v>
      </c>
      <c r="AV738" s="163" t="s">
        <v>137</v>
      </c>
      <c r="AW738" s="163" t="s">
        <v>93</v>
      </c>
      <c r="AX738" s="163" t="s">
        <v>73</v>
      </c>
      <c r="AY738" s="163" t="s">
        <v>119</v>
      </c>
    </row>
    <row r="739" spans="2:51" s="6" customFormat="1" ht="15.75" customHeight="1">
      <c r="B739" s="146"/>
      <c r="D739" s="135" t="s">
        <v>197</v>
      </c>
      <c r="E739" s="147"/>
      <c r="F739" s="148" t="s">
        <v>211</v>
      </c>
      <c r="H739" s="149">
        <v>6882</v>
      </c>
      <c r="L739" s="146"/>
      <c r="M739" s="169"/>
      <c r="N739" s="170"/>
      <c r="O739" s="170"/>
      <c r="P739" s="170"/>
      <c r="Q739" s="170"/>
      <c r="R739" s="170"/>
      <c r="S739" s="170"/>
      <c r="T739" s="171"/>
      <c r="AT739" s="147" t="s">
        <v>197</v>
      </c>
      <c r="AU739" s="147" t="s">
        <v>81</v>
      </c>
      <c r="AV739" s="147" t="s">
        <v>186</v>
      </c>
      <c r="AW739" s="147" t="s">
        <v>93</v>
      </c>
      <c r="AX739" s="147" t="s">
        <v>21</v>
      </c>
      <c r="AY739" s="147" t="s">
        <v>119</v>
      </c>
    </row>
    <row r="740" spans="2:46" s="6" customFormat="1" ht="7.5" customHeight="1">
      <c r="B740" s="36"/>
      <c r="C740" s="37"/>
      <c r="D740" s="37"/>
      <c r="E740" s="37"/>
      <c r="F740" s="37"/>
      <c r="G740" s="37"/>
      <c r="H740" s="37"/>
      <c r="I740" s="37"/>
      <c r="J740" s="37"/>
      <c r="K740" s="37"/>
      <c r="L740" s="22"/>
      <c r="AT740" s="2"/>
    </row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222" customFormat="1" ht="45" customHeight="1">
      <c r="B3" s="219"/>
      <c r="C3" s="220" t="s">
        <v>770</v>
      </c>
      <c r="D3" s="220"/>
      <c r="E3" s="220"/>
      <c r="F3" s="220"/>
      <c r="G3" s="220"/>
      <c r="H3" s="220"/>
      <c r="I3" s="220"/>
      <c r="J3" s="220"/>
      <c r="K3" s="221"/>
    </row>
    <row r="4" spans="2:11" ht="25.5" customHeight="1">
      <c r="B4" s="223"/>
      <c r="C4" s="224" t="s">
        <v>771</v>
      </c>
      <c r="D4" s="224"/>
      <c r="E4" s="224"/>
      <c r="F4" s="224"/>
      <c r="G4" s="224"/>
      <c r="H4" s="224"/>
      <c r="I4" s="224"/>
      <c r="J4" s="224"/>
      <c r="K4" s="225"/>
    </row>
    <row r="5" spans="2:11" ht="5.25" customHeight="1">
      <c r="B5" s="223"/>
      <c r="C5" s="226"/>
      <c r="D5" s="226"/>
      <c r="E5" s="226"/>
      <c r="F5" s="226"/>
      <c r="G5" s="226"/>
      <c r="H5" s="226"/>
      <c r="I5" s="226"/>
      <c r="J5" s="226"/>
      <c r="K5" s="225"/>
    </row>
    <row r="6" spans="2:11" ht="15" customHeight="1">
      <c r="B6" s="223"/>
      <c r="C6" s="227" t="s">
        <v>772</v>
      </c>
      <c r="D6" s="227"/>
      <c r="E6" s="227"/>
      <c r="F6" s="227"/>
      <c r="G6" s="227"/>
      <c r="H6" s="227"/>
      <c r="I6" s="227"/>
      <c r="J6" s="227"/>
      <c r="K6" s="225"/>
    </row>
    <row r="7" spans="2:11" ht="15" customHeight="1">
      <c r="B7" s="228"/>
      <c r="C7" s="227" t="s">
        <v>773</v>
      </c>
      <c r="D7" s="227"/>
      <c r="E7" s="227"/>
      <c r="F7" s="227"/>
      <c r="G7" s="227"/>
      <c r="H7" s="227"/>
      <c r="I7" s="227"/>
      <c r="J7" s="227"/>
      <c r="K7" s="225"/>
    </row>
    <row r="8" spans="2:11" ht="12.75" customHeight="1">
      <c r="B8" s="228"/>
      <c r="C8" s="229"/>
      <c r="D8" s="229"/>
      <c r="E8" s="229"/>
      <c r="F8" s="229"/>
      <c r="G8" s="229"/>
      <c r="H8" s="229"/>
      <c r="I8" s="229"/>
      <c r="J8" s="229"/>
      <c r="K8" s="225"/>
    </row>
    <row r="9" spans="2:11" ht="15" customHeight="1">
      <c r="B9" s="228"/>
      <c r="C9" s="227" t="s">
        <v>774</v>
      </c>
      <c r="D9" s="227"/>
      <c r="E9" s="227"/>
      <c r="F9" s="227"/>
      <c r="G9" s="227"/>
      <c r="H9" s="227"/>
      <c r="I9" s="227"/>
      <c r="J9" s="227"/>
      <c r="K9" s="225"/>
    </row>
    <row r="10" spans="2:11" ht="15" customHeight="1">
      <c r="B10" s="228"/>
      <c r="C10" s="229"/>
      <c r="D10" s="227" t="s">
        <v>775</v>
      </c>
      <c r="E10" s="227"/>
      <c r="F10" s="227"/>
      <c r="G10" s="227"/>
      <c r="H10" s="227"/>
      <c r="I10" s="227"/>
      <c r="J10" s="227"/>
      <c r="K10" s="225"/>
    </row>
    <row r="11" spans="2:11" ht="15" customHeight="1">
      <c r="B11" s="228"/>
      <c r="C11" s="230"/>
      <c r="D11" s="227" t="s">
        <v>776</v>
      </c>
      <c r="E11" s="227"/>
      <c r="F11" s="227"/>
      <c r="G11" s="227"/>
      <c r="H11" s="227"/>
      <c r="I11" s="227"/>
      <c r="J11" s="227"/>
      <c r="K11" s="225"/>
    </row>
    <row r="12" spans="2:11" ht="12.75" customHeight="1">
      <c r="B12" s="228"/>
      <c r="C12" s="230"/>
      <c r="D12" s="230"/>
      <c r="E12" s="230"/>
      <c r="F12" s="230"/>
      <c r="G12" s="230"/>
      <c r="H12" s="230"/>
      <c r="I12" s="230"/>
      <c r="J12" s="230"/>
      <c r="K12" s="225"/>
    </row>
    <row r="13" spans="2:11" ht="15" customHeight="1">
      <c r="B13" s="228"/>
      <c r="C13" s="230"/>
      <c r="D13" s="227" t="s">
        <v>777</v>
      </c>
      <c r="E13" s="227"/>
      <c r="F13" s="227"/>
      <c r="G13" s="227"/>
      <c r="H13" s="227"/>
      <c r="I13" s="227"/>
      <c r="J13" s="227"/>
      <c r="K13" s="225"/>
    </row>
    <row r="14" spans="2:11" ht="15" customHeight="1">
      <c r="B14" s="228"/>
      <c r="C14" s="230"/>
      <c r="D14" s="227" t="s">
        <v>778</v>
      </c>
      <c r="E14" s="227"/>
      <c r="F14" s="227"/>
      <c r="G14" s="227"/>
      <c r="H14" s="227"/>
      <c r="I14" s="227"/>
      <c r="J14" s="227"/>
      <c r="K14" s="225"/>
    </row>
    <row r="15" spans="2:11" ht="15" customHeight="1">
      <c r="B15" s="228"/>
      <c r="C15" s="230"/>
      <c r="D15" s="227" t="s">
        <v>779</v>
      </c>
      <c r="E15" s="227"/>
      <c r="F15" s="227"/>
      <c r="G15" s="227"/>
      <c r="H15" s="227"/>
      <c r="I15" s="227"/>
      <c r="J15" s="227"/>
      <c r="K15" s="225"/>
    </row>
    <row r="16" spans="2:11" ht="15" customHeight="1">
      <c r="B16" s="228"/>
      <c r="C16" s="230"/>
      <c r="D16" s="230"/>
      <c r="E16" s="231" t="s">
        <v>79</v>
      </c>
      <c r="F16" s="227" t="s">
        <v>780</v>
      </c>
      <c r="G16" s="227"/>
      <c r="H16" s="227"/>
      <c r="I16" s="227"/>
      <c r="J16" s="227"/>
      <c r="K16" s="225"/>
    </row>
    <row r="17" spans="2:11" ht="15" customHeight="1">
      <c r="B17" s="228"/>
      <c r="C17" s="230"/>
      <c r="D17" s="230"/>
      <c r="E17" s="231" t="s">
        <v>781</v>
      </c>
      <c r="F17" s="227" t="s">
        <v>782</v>
      </c>
      <c r="G17" s="227"/>
      <c r="H17" s="227"/>
      <c r="I17" s="227"/>
      <c r="J17" s="227"/>
      <c r="K17" s="225"/>
    </row>
    <row r="18" spans="2:11" ht="15" customHeight="1">
      <c r="B18" s="228"/>
      <c r="C18" s="230"/>
      <c r="D18" s="230"/>
      <c r="E18" s="231" t="s">
        <v>783</v>
      </c>
      <c r="F18" s="227" t="s">
        <v>784</v>
      </c>
      <c r="G18" s="227"/>
      <c r="H18" s="227"/>
      <c r="I18" s="227"/>
      <c r="J18" s="227"/>
      <c r="K18" s="225"/>
    </row>
    <row r="19" spans="2:11" ht="15" customHeight="1">
      <c r="B19" s="228"/>
      <c r="C19" s="230"/>
      <c r="D19" s="230"/>
      <c r="E19" s="231" t="s">
        <v>78</v>
      </c>
      <c r="F19" s="227" t="s">
        <v>785</v>
      </c>
      <c r="G19" s="227"/>
      <c r="H19" s="227"/>
      <c r="I19" s="227"/>
      <c r="J19" s="227"/>
      <c r="K19" s="225"/>
    </row>
    <row r="20" spans="2:11" ht="15" customHeight="1">
      <c r="B20" s="228"/>
      <c r="C20" s="230"/>
      <c r="D20" s="230"/>
      <c r="E20" s="231" t="s">
        <v>786</v>
      </c>
      <c r="F20" s="227" t="s">
        <v>787</v>
      </c>
      <c r="G20" s="227"/>
      <c r="H20" s="227"/>
      <c r="I20" s="227"/>
      <c r="J20" s="227"/>
      <c r="K20" s="225"/>
    </row>
    <row r="21" spans="2:11" ht="15" customHeight="1">
      <c r="B21" s="228"/>
      <c r="C21" s="230"/>
      <c r="D21" s="230"/>
      <c r="E21" s="231" t="s">
        <v>788</v>
      </c>
      <c r="F21" s="227" t="s">
        <v>789</v>
      </c>
      <c r="G21" s="227"/>
      <c r="H21" s="227"/>
      <c r="I21" s="227"/>
      <c r="J21" s="227"/>
      <c r="K21" s="225"/>
    </row>
    <row r="22" spans="2:11" ht="12.75" customHeight="1">
      <c r="B22" s="228"/>
      <c r="C22" s="230"/>
      <c r="D22" s="230"/>
      <c r="E22" s="230"/>
      <c r="F22" s="230"/>
      <c r="G22" s="230"/>
      <c r="H22" s="230"/>
      <c r="I22" s="230"/>
      <c r="J22" s="230"/>
      <c r="K22" s="225"/>
    </row>
    <row r="23" spans="2:11" ht="15" customHeight="1">
      <c r="B23" s="228"/>
      <c r="C23" s="227" t="s">
        <v>790</v>
      </c>
      <c r="D23" s="227"/>
      <c r="E23" s="227"/>
      <c r="F23" s="227"/>
      <c r="G23" s="227"/>
      <c r="H23" s="227"/>
      <c r="I23" s="227"/>
      <c r="J23" s="227"/>
      <c r="K23" s="225"/>
    </row>
    <row r="24" spans="2:11" ht="15" customHeight="1">
      <c r="B24" s="228"/>
      <c r="C24" s="227" t="s">
        <v>791</v>
      </c>
      <c r="D24" s="227"/>
      <c r="E24" s="227"/>
      <c r="F24" s="227"/>
      <c r="G24" s="227"/>
      <c r="H24" s="227"/>
      <c r="I24" s="227"/>
      <c r="J24" s="227"/>
      <c r="K24" s="225"/>
    </row>
    <row r="25" spans="2:11" ht="15" customHeight="1">
      <c r="B25" s="228"/>
      <c r="C25" s="229"/>
      <c r="D25" s="227" t="s">
        <v>792</v>
      </c>
      <c r="E25" s="227"/>
      <c r="F25" s="227"/>
      <c r="G25" s="227"/>
      <c r="H25" s="227"/>
      <c r="I25" s="227"/>
      <c r="J25" s="227"/>
      <c r="K25" s="225"/>
    </row>
    <row r="26" spans="2:11" ht="15" customHeight="1">
      <c r="B26" s="228"/>
      <c r="C26" s="230"/>
      <c r="D26" s="227" t="s">
        <v>793</v>
      </c>
      <c r="E26" s="227"/>
      <c r="F26" s="227"/>
      <c r="G26" s="227"/>
      <c r="H26" s="227"/>
      <c r="I26" s="227"/>
      <c r="J26" s="227"/>
      <c r="K26" s="225"/>
    </row>
    <row r="27" spans="2:11" ht="12.75" customHeight="1">
      <c r="B27" s="228"/>
      <c r="C27" s="230"/>
      <c r="D27" s="230"/>
      <c r="E27" s="230"/>
      <c r="F27" s="230"/>
      <c r="G27" s="230"/>
      <c r="H27" s="230"/>
      <c r="I27" s="230"/>
      <c r="J27" s="230"/>
      <c r="K27" s="225"/>
    </row>
    <row r="28" spans="2:11" ht="15" customHeight="1">
      <c r="B28" s="228"/>
      <c r="C28" s="230"/>
      <c r="D28" s="227" t="s">
        <v>794</v>
      </c>
      <c r="E28" s="227"/>
      <c r="F28" s="227"/>
      <c r="G28" s="227"/>
      <c r="H28" s="227"/>
      <c r="I28" s="227"/>
      <c r="J28" s="227"/>
      <c r="K28" s="225"/>
    </row>
    <row r="29" spans="2:11" ht="15" customHeight="1">
      <c r="B29" s="228"/>
      <c r="C29" s="230"/>
      <c r="D29" s="227" t="s">
        <v>795</v>
      </c>
      <c r="E29" s="227"/>
      <c r="F29" s="227"/>
      <c r="G29" s="227"/>
      <c r="H29" s="227"/>
      <c r="I29" s="227"/>
      <c r="J29" s="227"/>
      <c r="K29" s="225"/>
    </row>
    <row r="30" spans="2:11" ht="12.75" customHeight="1">
      <c r="B30" s="228"/>
      <c r="C30" s="230"/>
      <c r="D30" s="230"/>
      <c r="E30" s="230"/>
      <c r="F30" s="230"/>
      <c r="G30" s="230"/>
      <c r="H30" s="230"/>
      <c r="I30" s="230"/>
      <c r="J30" s="230"/>
      <c r="K30" s="225"/>
    </row>
    <row r="31" spans="2:11" ht="15" customHeight="1">
      <c r="B31" s="228"/>
      <c r="C31" s="230"/>
      <c r="D31" s="227" t="s">
        <v>796</v>
      </c>
      <c r="E31" s="227"/>
      <c r="F31" s="227"/>
      <c r="G31" s="227"/>
      <c r="H31" s="227"/>
      <c r="I31" s="227"/>
      <c r="J31" s="227"/>
      <c r="K31" s="225"/>
    </row>
    <row r="32" spans="2:11" ht="15" customHeight="1">
      <c r="B32" s="228"/>
      <c r="C32" s="230"/>
      <c r="D32" s="227" t="s">
        <v>797</v>
      </c>
      <c r="E32" s="227"/>
      <c r="F32" s="227"/>
      <c r="G32" s="227"/>
      <c r="H32" s="227"/>
      <c r="I32" s="227"/>
      <c r="J32" s="227"/>
      <c r="K32" s="225"/>
    </row>
    <row r="33" spans="2:11" ht="15" customHeight="1">
      <c r="B33" s="228"/>
      <c r="C33" s="230"/>
      <c r="D33" s="227" t="s">
        <v>798</v>
      </c>
      <c r="E33" s="227"/>
      <c r="F33" s="227"/>
      <c r="G33" s="227"/>
      <c r="H33" s="227"/>
      <c r="I33" s="227"/>
      <c r="J33" s="227"/>
      <c r="K33" s="225"/>
    </row>
    <row r="34" spans="2:11" ht="15" customHeight="1">
      <c r="B34" s="228"/>
      <c r="C34" s="230"/>
      <c r="D34" s="229"/>
      <c r="E34" s="232" t="s">
        <v>102</v>
      </c>
      <c r="F34" s="229"/>
      <c r="G34" s="227" t="s">
        <v>799</v>
      </c>
      <c r="H34" s="227"/>
      <c r="I34" s="227"/>
      <c r="J34" s="227"/>
      <c r="K34" s="225"/>
    </row>
    <row r="35" spans="2:11" ht="30.75" customHeight="1">
      <c r="B35" s="228"/>
      <c r="C35" s="230"/>
      <c r="D35" s="229"/>
      <c r="E35" s="232" t="s">
        <v>800</v>
      </c>
      <c r="F35" s="229"/>
      <c r="G35" s="227" t="s">
        <v>801</v>
      </c>
      <c r="H35" s="227"/>
      <c r="I35" s="227"/>
      <c r="J35" s="227"/>
      <c r="K35" s="225"/>
    </row>
    <row r="36" spans="2:11" ht="15" customHeight="1">
      <c r="B36" s="228"/>
      <c r="C36" s="230"/>
      <c r="D36" s="229"/>
      <c r="E36" s="232" t="s">
        <v>54</v>
      </c>
      <c r="F36" s="229"/>
      <c r="G36" s="227" t="s">
        <v>802</v>
      </c>
      <c r="H36" s="227"/>
      <c r="I36" s="227"/>
      <c r="J36" s="227"/>
      <c r="K36" s="225"/>
    </row>
    <row r="37" spans="2:11" ht="15" customHeight="1">
      <c r="B37" s="228"/>
      <c r="C37" s="230"/>
      <c r="D37" s="229"/>
      <c r="E37" s="232" t="s">
        <v>103</v>
      </c>
      <c r="F37" s="229"/>
      <c r="G37" s="227" t="s">
        <v>803</v>
      </c>
      <c r="H37" s="227"/>
      <c r="I37" s="227"/>
      <c r="J37" s="227"/>
      <c r="K37" s="225"/>
    </row>
    <row r="38" spans="2:11" ht="15" customHeight="1">
      <c r="B38" s="228"/>
      <c r="C38" s="230"/>
      <c r="D38" s="229"/>
      <c r="E38" s="232" t="s">
        <v>104</v>
      </c>
      <c r="F38" s="229"/>
      <c r="G38" s="227" t="s">
        <v>804</v>
      </c>
      <c r="H38" s="227"/>
      <c r="I38" s="227"/>
      <c r="J38" s="227"/>
      <c r="K38" s="225"/>
    </row>
    <row r="39" spans="2:11" ht="15" customHeight="1">
      <c r="B39" s="228"/>
      <c r="C39" s="230"/>
      <c r="D39" s="229"/>
      <c r="E39" s="232" t="s">
        <v>105</v>
      </c>
      <c r="F39" s="229"/>
      <c r="G39" s="227" t="s">
        <v>805</v>
      </c>
      <c r="H39" s="227"/>
      <c r="I39" s="227"/>
      <c r="J39" s="227"/>
      <c r="K39" s="225"/>
    </row>
    <row r="40" spans="2:11" ht="15" customHeight="1">
      <c r="B40" s="228"/>
      <c r="C40" s="230"/>
      <c r="D40" s="229"/>
      <c r="E40" s="232" t="s">
        <v>806</v>
      </c>
      <c r="F40" s="229"/>
      <c r="G40" s="227" t="s">
        <v>807</v>
      </c>
      <c r="H40" s="227"/>
      <c r="I40" s="227"/>
      <c r="J40" s="227"/>
      <c r="K40" s="225"/>
    </row>
    <row r="41" spans="2:11" ht="15" customHeight="1">
      <c r="B41" s="228"/>
      <c r="C41" s="230"/>
      <c r="D41" s="229"/>
      <c r="E41" s="232"/>
      <c r="F41" s="229"/>
      <c r="G41" s="227" t="s">
        <v>808</v>
      </c>
      <c r="H41" s="227"/>
      <c r="I41" s="227"/>
      <c r="J41" s="227"/>
      <c r="K41" s="225"/>
    </row>
    <row r="42" spans="2:11" ht="15" customHeight="1">
      <c r="B42" s="228"/>
      <c r="C42" s="230"/>
      <c r="D42" s="229"/>
      <c r="E42" s="232" t="s">
        <v>809</v>
      </c>
      <c r="F42" s="229"/>
      <c r="G42" s="227" t="s">
        <v>810</v>
      </c>
      <c r="H42" s="227"/>
      <c r="I42" s="227"/>
      <c r="J42" s="227"/>
      <c r="K42" s="225"/>
    </row>
    <row r="43" spans="2:11" ht="15" customHeight="1">
      <c r="B43" s="228"/>
      <c r="C43" s="230"/>
      <c r="D43" s="229"/>
      <c r="E43" s="232" t="s">
        <v>108</v>
      </c>
      <c r="F43" s="229"/>
      <c r="G43" s="227" t="s">
        <v>811</v>
      </c>
      <c r="H43" s="227"/>
      <c r="I43" s="227"/>
      <c r="J43" s="227"/>
      <c r="K43" s="225"/>
    </row>
    <row r="44" spans="2:11" ht="12.75" customHeight="1">
      <c r="B44" s="228"/>
      <c r="C44" s="230"/>
      <c r="D44" s="229"/>
      <c r="E44" s="229"/>
      <c r="F44" s="229"/>
      <c r="G44" s="229"/>
      <c r="H44" s="229"/>
      <c r="I44" s="229"/>
      <c r="J44" s="229"/>
      <c r="K44" s="225"/>
    </row>
    <row r="45" spans="2:11" ht="15" customHeight="1">
      <c r="B45" s="228"/>
      <c r="C45" s="230"/>
      <c r="D45" s="227" t="s">
        <v>812</v>
      </c>
      <c r="E45" s="227"/>
      <c r="F45" s="227"/>
      <c r="G45" s="227"/>
      <c r="H45" s="227"/>
      <c r="I45" s="227"/>
      <c r="J45" s="227"/>
      <c r="K45" s="225"/>
    </row>
    <row r="46" spans="2:11" ht="15" customHeight="1">
      <c r="B46" s="228"/>
      <c r="C46" s="230"/>
      <c r="D46" s="230"/>
      <c r="E46" s="227" t="s">
        <v>813</v>
      </c>
      <c r="F46" s="227"/>
      <c r="G46" s="227"/>
      <c r="H46" s="227"/>
      <c r="I46" s="227"/>
      <c r="J46" s="227"/>
      <c r="K46" s="225"/>
    </row>
    <row r="47" spans="2:11" ht="15" customHeight="1">
      <c r="B47" s="228"/>
      <c r="C47" s="230"/>
      <c r="D47" s="230"/>
      <c r="E47" s="227" t="s">
        <v>814</v>
      </c>
      <c r="F47" s="227"/>
      <c r="G47" s="227"/>
      <c r="H47" s="227"/>
      <c r="I47" s="227"/>
      <c r="J47" s="227"/>
      <c r="K47" s="225"/>
    </row>
    <row r="48" spans="2:11" ht="15" customHeight="1">
      <c r="B48" s="228"/>
      <c r="C48" s="230"/>
      <c r="D48" s="230"/>
      <c r="E48" s="227" t="s">
        <v>815</v>
      </c>
      <c r="F48" s="227"/>
      <c r="G48" s="227"/>
      <c r="H48" s="227"/>
      <c r="I48" s="227"/>
      <c r="J48" s="227"/>
      <c r="K48" s="225"/>
    </row>
    <row r="49" spans="2:11" ht="15" customHeight="1">
      <c r="B49" s="228"/>
      <c r="C49" s="230"/>
      <c r="D49" s="227" t="s">
        <v>816</v>
      </c>
      <c r="E49" s="227"/>
      <c r="F49" s="227"/>
      <c r="G49" s="227"/>
      <c r="H49" s="227"/>
      <c r="I49" s="227"/>
      <c r="J49" s="227"/>
      <c r="K49" s="225"/>
    </row>
    <row r="50" spans="2:11" ht="25.5" customHeight="1">
      <c r="B50" s="223"/>
      <c r="C50" s="224" t="s">
        <v>817</v>
      </c>
      <c r="D50" s="224"/>
      <c r="E50" s="224"/>
      <c r="F50" s="224"/>
      <c r="G50" s="224"/>
      <c r="H50" s="224"/>
      <c r="I50" s="224"/>
      <c r="J50" s="224"/>
      <c r="K50" s="225"/>
    </row>
    <row r="51" spans="2:11" ht="5.25" customHeight="1">
      <c r="B51" s="223"/>
      <c r="C51" s="226"/>
      <c r="D51" s="226"/>
      <c r="E51" s="226"/>
      <c r="F51" s="226"/>
      <c r="G51" s="226"/>
      <c r="H51" s="226"/>
      <c r="I51" s="226"/>
      <c r="J51" s="226"/>
      <c r="K51" s="225"/>
    </row>
    <row r="52" spans="2:11" ht="15" customHeight="1">
      <c r="B52" s="223"/>
      <c r="C52" s="227" t="s">
        <v>818</v>
      </c>
      <c r="D52" s="227"/>
      <c r="E52" s="227"/>
      <c r="F52" s="227"/>
      <c r="G52" s="227"/>
      <c r="H52" s="227"/>
      <c r="I52" s="227"/>
      <c r="J52" s="227"/>
      <c r="K52" s="225"/>
    </row>
    <row r="53" spans="2:11" ht="15" customHeight="1">
      <c r="B53" s="223"/>
      <c r="C53" s="227" t="s">
        <v>819</v>
      </c>
      <c r="D53" s="227"/>
      <c r="E53" s="227"/>
      <c r="F53" s="227"/>
      <c r="G53" s="227"/>
      <c r="H53" s="227"/>
      <c r="I53" s="227"/>
      <c r="J53" s="227"/>
      <c r="K53" s="225"/>
    </row>
    <row r="54" spans="2:11" ht="12.75" customHeight="1">
      <c r="B54" s="223"/>
      <c r="C54" s="229"/>
      <c r="D54" s="229"/>
      <c r="E54" s="229"/>
      <c r="F54" s="229"/>
      <c r="G54" s="229"/>
      <c r="H54" s="229"/>
      <c r="I54" s="229"/>
      <c r="J54" s="229"/>
      <c r="K54" s="225"/>
    </row>
    <row r="55" spans="2:11" ht="15" customHeight="1">
      <c r="B55" s="223"/>
      <c r="C55" s="227" t="s">
        <v>820</v>
      </c>
      <c r="D55" s="227"/>
      <c r="E55" s="227"/>
      <c r="F55" s="227"/>
      <c r="G55" s="227"/>
      <c r="H55" s="227"/>
      <c r="I55" s="227"/>
      <c r="J55" s="227"/>
      <c r="K55" s="225"/>
    </row>
    <row r="56" spans="2:11" ht="15" customHeight="1">
      <c r="B56" s="223"/>
      <c r="C56" s="230"/>
      <c r="D56" s="227" t="s">
        <v>821</v>
      </c>
      <c r="E56" s="227"/>
      <c r="F56" s="227"/>
      <c r="G56" s="227"/>
      <c r="H56" s="227"/>
      <c r="I56" s="227"/>
      <c r="J56" s="227"/>
      <c r="K56" s="225"/>
    </row>
    <row r="57" spans="2:11" ht="15" customHeight="1">
      <c r="B57" s="223"/>
      <c r="C57" s="230"/>
      <c r="D57" s="227" t="s">
        <v>822</v>
      </c>
      <c r="E57" s="227"/>
      <c r="F57" s="227"/>
      <c r="G57" s="227"/>
      <c r="H57" s="227"/>
      <c r="I57" s="227"/>
      <c r="J57" s="227"/>
      <c r="K57" s="225"/>
    </row>
    <row r="58" spans="2:11" ht="15" customHeight="1">
      <c r="B58" s="223"/>
      <c r="C58" s="230"/>
      <c r="D58" s="227" t="s">
        <v>823</v>
      </c>
      <c r="E58" s="227"/>
      <c r="F58" s="227"/>
      <c r="G58" s="227"/>
      <c r="H58" s="227"/>
      <c r="I58" s="227"/>
      <c r="J58" s="227"/>
      <c r="K58" s="225"/>
    </row>
    <row r="59" spans="2:11" ht="15" customHeight="1">
      <c r="B59" s="223"/>
      <c r="C59" s="230"/>
      <c r="D59" s="227" t="s">
        <v>824</v>
      </c>
      <c r="E59" s="227"/>
      <c r="F59" s="227"/>
      <c r="G59" s="227"/>
      <c r="H59" s="227"/>
      <c r="I59" s="227"/>
      <c r="J59" s="227"/>
      <c r="K59" s="225"/>
    </row>
    <row r="60" spans="2:11" ht="15" customHeight="1">
      <c r="B60" s="223"/>
      <c r="C60" s="230"/>
      <c r="D60" s="233" t="s">
        <v>825</v>
      </c>
      <c r="E60" s="233"/>
      <c r="F60" s="233"/>
      <c r="G60" s="233"/>
      <c r="H60" s="233"/>
      <c r="I60" s="233"/>
      <c r="J60" s="233"/>
      <c r="K60" s="225"/>
    </row>
    <row r="61" spans="2:11" ht="15" customHeight="1">
      <c r="B61" s="223"/>
      <c r="C61" s="230"/>
      <c r="D61" s="227" t="s">
        <v>826</v>
      </c>
      <c r="E61" s="227"/>
      <c r="F61" s="227"/>
      <c r="G61" s="227"/>
      <c r="H61" s="227"/>
      <c r="I61" s="227"/>
      <c r="J61" s="227"/>
      <c r="K61" s="225"/>
    </row>
    <row r="62" spans="2:11" ht="12.75" customHeight="1">
      <c r="B62" s="223"/>
      <c r="C62" s="230"/>
      <c r="D62" s="230"/>
      <c r="E62" s="234"/>
      <c r="F62" s="230"/>
      <c r="G62" s="230"/>
      <c r="H62" s="230"/>
      <c r="I62" s="230"/>
      <c r="J62" s="230"/>
      <c r="K62" s="225"/>
    </row>
    <row r="63" spans="2:11" ht="15" customHeight="1">
      <c r="B63" s="223"/>
      <c r="C63" s="230"/>
      <c r="D63" s="227" t="s">
        <v>827</v>
      </c>
      <c r="E63" s="227"/>
      <c r="F63" s="227"/>
      <c r="G63" s="227"/>
      <c r="H63" s="227"/>
      <c r="I63" s="227"/>
      <c r="J63" s="227"/>
      <c r="K63" s="225"/>
    </row>
    <row r="64" spans="2:11" ht="15" customHeight="1">
      <c r="B64" s="223"/>
      <c r="C64" s="230"/>
      <c r="D64" s="233" t="s">
        <v>828</v>
      </c>
      <c r="E64" s="233"/>
      <c r="F64" s="233"/>
      <c r="G64" s="233"/>
      <c r="H64" s="233"/>
      <c r="I64" s="233"/>
      <c r="J64" s="233"/>
      <c r="K64" s="225"/>
    </row>
    <row r="65" spans="2:11" ht="15" customHeight="1">
      <c r="B65" s="223"/>
      <c r="C65" s="230"/>
      <c r="D65" s="227" t="s">
        <v>829</v>
      </c>
      <c r="E65" s="227"/>
      <c r="F65" s="227"/>
      <c r="G65" s="227"/>
      <c r="H65" s="227"/>
      <c r="I65" s="227"/>
      <c r="J65" s="227"/>
      <c r="K65" s="225"/>
    </row>
    <row r="66" spans="2:11" ht="15" customHeight="1">
      <c r="B66" s="223"/>
      <c r="C66" s="230"/>
      <c r="D66" s="227" t="s">
        <v>830</v>
      </c>
      <c r="E66" s="227"/>
      <c r="F66" s="227"/>
      <c r="G66" s="227"/>
      <c r="H66" s="227"/>
      <c r="I66" s="227"/>
      <c r="J66" s="227"/>
      <c r="K66" s="225"/>
    </row>
    <row r="67" spans="2:11" ht="15" customHeight="1">
      <c r="B67" s="223"/>
      <c r="C67" s="230"/>
      <c r="D67" s="227" t="s">
        <v>831</v>
      </c>
      <c r="E67" s="227"/>
      <c r="F67" s="227"/>
      <c r="G67" s="227"/>
      <c r="H67" s="227"/>
      <c r="I67" s="227"/>
      <c r="J67" s="227"/>
      <c r="K67" s="225"/>
    </row>
    <row r="68" spans="2:11" ht="15" customHeight="1">
      <c r="B68" s="223"/>
      <c r="C68" s="230"/>
      <c r="D68" s="227" t="s">
        <v>832</v>
      </c>
      <c r="E68" s="227"/>
      <c r="F68" s="227"/>
      <c r="G68" s="227"/>
      <c r="H68" s="227"/>
      <c r="I68" s="227"/>
      <c r="J68" s="227"/>
      <c r="K68" s="225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244" t="s">
        <v>769</v>
      </c>
      <c r="D73" s="244"/>
      <c r="E73" s="244"/>
      <c r="F73" s="244"/>
      <c r="G73" s="244"/>
      <c r="H73" s="244"/>
      <c r="I73" s="244"/>
      <c r="J73" s="244"/>
      <c r="K73" s="245"/>
    </row>
    <row r="74" spans="2:11" ht="17.25" customHeight="1">
      <c r="B74" s="243"/>
      <c r="C74" s="246" t="s">
        <v>833</v>
      </c>
      <c r="D74" s="246"/>
      <c r="E74" s="246"/>
      <c r="F74" s="246" t="s">
        <v>834</v>
      </c>
      <c r="G74" s="247"/>
      <c r="H74" s="246" t="s">
        <v>103</v>
      </c>
      <c r="I74" s="246" t="s">
        <v>58</v>
      </c>
      <c r="J74" s="246" t="s">
        <v>835</v>
      </c>
      <c r="K74" s="245"/>
    </row>
    <row r="75" spans="2:11" ht="17.25" customHeight="1">
      <c r="B75" s="243"/>
      <c r="C75" s="248" t="s">
        <v>836</v>
      </c>
      <c r="D75" s="248"/>
      <c r="E75" s="248"/>
      <c r="F75" s="249" t="s">
        <v>837</v>
      </c>
      <c r="G75" s="250"/>
      <c r="H75" s="248"/>
      <c r="I75" s="248"/>
      <c r="J75" s="248" t="s">
        <v>838</v>
      </c>
      <c r="K75" s="245"/>
    </row>
    <row r="76" spans="2:11" ht="5.25" customHeight="1">
      <c r="B76" s="243"/>
      <c r="C76" s="251"/>
      <c r="D76" s="251"/>
      <c r="E76" s="251"/>
      <c r="F76" s="251"/>
      <c r="G76" s="252"/>
      <c r="H76" s="251"/>
      <c r="I76" s="251"/>
      <c r="J76" s="251"/>
      <c r="K76" s="245"/>
    </row>
    <row r="77" spans="2:11" ht="15" customHeight="1">
      <c r="B77" s="243"/>
      <c r="C77" s="232" t="s">
        <v>54</v>
      </c>
      <c r="D77" s="251"/>
      <c r="E77" s="251"/>
      <c r="F77" s="253" t="s">
        <v>839</v>
      </c>
      <c r="G77" s="252"/>
      <c r="H77" s="232" t="s">
        <v>840</v>
      </c>
      <c r="I77" s="232" t="s">
        <v>841</v>
      </c>
      <c r="J77" s="232">
        <v>20</v>
      </c>
      <c r="K77" s="245"/>
    </row>
    <row r="78" spans="2:11" ht="15" customHeight="1">
      <c r="B78" s="243"/>
      <c r="C78" s="232" t="s">
        <v>842</v>
      </c>
      <c r="D78" s="232"/>
      <c r="E78" s="232"/>
      <c r="F78" s="253" t="s">
        <v>839</v>
      </c>
      <c r="G78" s="252"/>
      <c r="H78" s="232" t="s">
        <v>843</v>
      </c>
      <c r="I78" s="232" t="s">
        <v>841</v>
      </c>
      <c r="J78" s="232">
        <v>120</v>
      </c>
      <c r="K78" s="245"/>
    </row>
    <row r="79" spans="2:11" ht="15" customHeight="1">
      <c r="B79" s="254"/>
      <c r="C79" s="232" t="s">
        <v>844</v>
      </c>
      <c r="D79" s="232"/>
      <c r="E79" s="232"/>
      <c r="F79" s="253" t="s">
        <v>845</v>
      </c>
      <c r="G79" s="252"/>
      <c r="H79" s="232" t="s">
        <v>846</v>
      </c>
      <c r="I79" s="232" t="s">
        <v>841</v>
      </c>
      <c r="J79" s="232">
        <v>50</v>
      </c>
      <c r="K79" s="245"/>
    </row>
    <row r="80" spans="2:11" ht="15" customHeight="1">
      <c r="B80" s="254"/>
      <c r="C80" s="232" t="s">
        <v>847</v>
      </c>
      <c r="D80" s="232"/>
      <c r="E80" s="232"/>
      <c r="F80" s="253" t="s">
        <v>839</v>
      </c>
      <c r="G80" s="252"/>
      <c r="H80" s="232" t="s">
        <v>848</v>
      </c>
      <c r="I80" s="232" t="s">
        <v>849</v>
      </c>
      <c r="J80" s="232"/>
      <c r="K80" s="245"/>
    </row>
    <row r="81" spans="2:11" ht="15" customHeight="1">
      <c r="B81" s="254"/>
      <c r="C81" s="255" t="s">
        <v>850</v>
      </c>
      <c r="D81" s="255"/>
      <c r="E81" s="255"/>
      <c r="F81" s="256" t="s">
        <v>845</v>
      </c>
      <c r="G81" s="255"/>
      <c r="H81" s="255" t="s">
        <v>851</v>
      </c>
      <c r="I81" s="255" t="s">
        <v>841</v>
      </c>
      <c r="J81" s="255">
        <v>15</v>
      </c>
      <c r="K81" s="245"/>
    </row>
    <row r="82" spans="2:11" ht="15" customHeight="1">
      <c r="B82" s="254"/>
      <c r="C82" s="255" t="s">
        <v>852</v>
      </c>
      <c r="D82" s="255"/>
      <c r="E82" s="255"/>
      <c r="F82" s="256" t="s">
        <v>845</v>
      </c>
      <c r="G82" s="255"/>
      <c r="H82" s="255" t="s">
        <v>853</v>
      </c>
      <c r="I82" s="255" t="s">
        <v>841</v>
      </c>
      <c r="J82" s="255">
        <v>15</v>
      </c>
      <c r="K82" s="245"/>
    </row>
    <row r="83" spans="2:11" ht="15" customHeight="1">
      <c r="B83" s="254"/>
      <c r="C83" s="255" t="s">
        <v>854</v>
      </c>
      <c r="D83" s="255"/>
      <c r="E83" s="255"/>
      <c r="F83" s="256" t="s">
        <v>845</v>
      </c>
      <c r="G83" s="255"/>
      <c r="H83" s="255" t="s">
        <v>855</v>
      </c>
      <c r="I83" s="255" t="s">
        <v>841</v>
      </c>
      <c r="J83" s="255">
        <v>20</v>
      </c>
      <c r="K83" s="245"/>
    </row>
    <row r="84" spans="2:11" ht="15" customHeight="1">
      <c r="B84" s="254"/>
      <c r="C84" s="255" t="s">
        <v>856</v>
      </c>
      <c r="D84" s="255"/>
      <c r="E84" s="255"/>
      <c r="F84" s="256" t="s">
        <v>845</v>
      </c>
      <c r="G84" s="255"/>
      <c r="H84" s="255" t="s">
        <v>857</v>
      </c>
      <c r="I84" s="255" t="s">
        <v>841</v>
      </c>
      <c r="J84" s="255">
        <v>20</v>
      </c>
      <c r="K84" s="245"/>
    </row>
    <row r="85" spans="2:11" ht="15" customHeight="1">
      <c r="B85" s="254"/>
      <c r="C85" s="232" t="s">
        <v>858</v>
      </c>
      <c r="D85" s="232"/>
      <c r="E85" s="232"/>
      <c r="F85" s="253" t="s">
        <v>845</v>
      </c>
      <c r="G85" s="252"/>
      <c r="H85" s="232" t="s">
        <v>859</v>
      </c>
      <c r="I85" s="232" t="s">
        <v>841</v>
      </c>
      <c r="J85" s="232">
        <v>50</v>
      </c>
      <c r="K85" s="245"/>
    </row>
    <row r="86" spans="2:11" ht="15" customHeight="1">
      <c r="B86" s="254"/>
      <c r="C86" s="232" t="s">
        <v>860</v>
      </c>
      <c r="D86" s="232"/>
      <c r="E86" s="232"/>
      <c r="F86" s="253" t="s">
        <v>845</v>
      </c>
      <c r="G86" s="252"/>
      <c r="H86" s="232" t="s">
        <v>861</v>
      </c>
      <c r="I86" s="232" t="s">
        <v>841</v>
      </c>
      <c r="J86" s="232">
        <v>20</v>
      </c>
      <c r="K86" s="245"/>
    </row>
    <row r="87" spans="2:11" ht="15" customHeight="1">
      <c r="B87" s="254"/>
      <c r="C87" s="232" t="s">
        <v>862</v>
      </c>
      <c r="D87" s="232"/>
      <c r="E87" s="232"/>
      <c r="F87" s="253" t="s">
        <v>845</v>
      </c>
      <c r="G87" s="252"/>
      <c r="H87" s="232" t="s">
        <v>863</v>
      </c>
      <c r="I87" s="232" t="s">
        <v>841</v>
      </c>
      <c r="J87" s="232">
        <v>20</v>
      </c>
      <c r="K87" s="245"/>
    </row>
    <row r="88" spans="2:11" ht="15" customHeight="1">
      <c r="B88" s="254"/>
      <c r="C88" s="232" t="s">
        <v>864</v>
      </c>
      <c r="D88" s="232"/>
      <c r="E88" s="232"/>
      <c r="F88" s="253" t="s">
        <v>845</v>
      </c>
      <c r="G88" s="252"/>
      <c r="H88" s="232" t="s">
        <v>865</v>
      </c>
      <c r="I88" s="232" t="s">
        <v>841</v>
      </c>
      <c r="J88" s="232">
        <v>50</v>
      </c>
      <c r="K88" s="245"/>
    </row>
    <row r="89" spans="2:11" ht="15" customHeight="1">
      <c r="B89" s="254"/>
      <c r="C89" s="232" t="s">
        <v>866</v>
      </c>
      <c r="D89" s="232"/>
      <c r="E89" s="232"/>
      <c r="F89" s="253" t="s">
        <v>845</v>
      </c>
      <c r="G89" s="252"/>
      <c r="H89" s="232" t="s">
        <v>866</v>
      </c>
      <c r="I89" s="232" t="s">
        <v>841</v>
      </c>
      <c r="J89" s="232">
        <v>50</v>
      </c>
      <c r="K89" s="245"/>
    </row>
    <row r="90" spans="2:11" ht="15" customHeight="1">
      <c r="B90" s="254"/>
      <c r="C90" s="232" t="s">
        <v>109</v>
      </c>
      <c r="D90" s="232"/>
      <c r="E90" s="232"/>
      <c r="F90" s="253" t="s">
        <v>845</v>
      </c>
      <c r="G90" s="252"/>
      <c r="H90" s="232" t="s">
        <v>867</v>
      </c>
      <c r="I90" s="232" t="s">
        <v>841</v>
      </c>
      <c r="J90" s="232">
        <v>255</v>
      </c>
      <c r="K90" s="245"/>
    </row>
    <row r="91" spans="2:11" ht="15" customHeight="1">
      <c r="B91" s="254"/>
      <c r="C91" s="232" t="s">
        <v>868</v>
      </c>
      <c r="D91" s="232"/>
      <c r="E91" s="232"/>
      <c r="F91" s="253" t="s">
        <v>839</v>
      </c>
      <c r="G91" s="252"/>
      <c r="H91" s="232" t="s">
        <v>869</v>
      </c>
      <c r="I91" s="232" t="s">
        <v>870</v>
      </c>
      <c r="J91" s="232"/>
      <c r="K91" s="245"/>
    </row>
    <row r="92" spans="2:11" ht="15" customHeight="1">
      <c r="B92" s="254"/>
      <c r="C92" s="232" t="s">
        <v>871</v>
      </c>
      <c r="D92" s="232"/>
      <c r="E92" s="232"/>
      <c r="F92" s="253" t="s">
        <v>839</v>
      </c>
      <c r="G92" s="252"/>
      <c r="H92" s="232" t="s">
        <v>872</v>
      </c>
      <c r="I92" s="232" t="s">
        <v>873</v>
      </c>
      <c r="J92" s="232"/>
      <c r="K92" s="245"/>
    </row>
    <row r="93" spans="2:11" ht="15" customHeight="1">
      <c r="B93" s="254"/>
      <c r="C93" s="232" t="s">
        <v>874</v>
      </c>
      <c r="D93" s="232"/>
      <c r="E93" s="232"/>
      <c r="F93" s="253" t="s">
        <v>839</v>
      </c>
      <c r="G93" s="252"/>
      <c r="H93" s="232" t="s">
        <v>874</v>
      </c>
      <c r="I93" s="232" t="s">
        <v>873</v>
      </c>
      <c r="J93" s="232"/>
      <c r="K93" s="245"/>
    </row>
    <row r="94" spans="2:11" ht="15" customHeight="1">
      <c r="B94" s="254"/>
      <c r="C94" s="232" t="s">
        <v>39</v>
      </c>
      <c r="D94" s="232"/>
      <c r="E94" s="232"/>
      <c r="F94" s="253" t="s">
        <v>839</v>
      </c>
      <c r="G94" s="252"/>
      <c r="H94" s="232" t="s">
        <v>875</v>
      </c>
      <c r="I94" s="232" t="s">
        <v>873</v>
      </c>
      <c r="J94" s="232"/>
      <c r="K94" s="245"/>
    </row>
    <row r="95" spans="2:11" ht="15" customHeight="1">
      <c r="B95" s="254"/>
      <c r="C95" s="232" t="s">
        <v>49</v>
      </c>
      <c r="D95" s="232"/>
      <c r="E95" s="232"/>
      <c r="F95" s="253" t="s">
        <v>839</v>
      </c>
      <c r="G95" s="252"/>
      <c r="H95" s="232" t="s">
        <v>876</v>
      </c>
      <c r="I95" s="232" t="s">
        <v>873</v>
      </c>
      <c r="J95" s="232"/>
      <c r="K95" s="245"/>
    </row>
    <row r="96" spans="2:11" ht="15" customHeight="1">
      <c r="B96" s="257"/>
      <c r="C96" s="258"/>
      <c r="D96" s="258"/>
      <c r="E96" s="258"/>
      <c r="F96" s="258"/>
      <c r="G96" s="258"/>
      <c r="H96" s="258"/>
      <c r="I96" s="258"/>
      <c r="J96" s="258"/>
      <c r="K96" s="259"/>
    </row>
    <row r="97" spans="2:11" ht="18.75" customHeight="1">
      <c r="B97" s="260"/>
      <c r="C97" s="261"/>
      <c r="D97" s="261"/>
      <c r="E97" s="261"/>
      <c r="F97" s="261"/>
      <c r="G97" s="261"/>
      <c r="H97" s="261"/>
      <c r="I97" s="261"/>
      <c r="J97" s="261"/>
      <c r="K97" s="260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244" t="s">
        <v>877</v>
      </c>
      <c r="D100" s="244"/>
      <c r="E100" s="244"/>
      <c r="F100" s="244"/>
      <c r="G100" s="244"/>
      <c r="H100" s="244"/>
      <c r="I100" s="244"/>
      <c r="J100" s="244"/>
      <c r="K100" s="245"/>
    </row>
    <row r="101" spans="2:11" ht="17.25" customHeight="1">
      <c r="B101" s="243"/>
      <c r="C101" s="246" t="s">
        <v>833</v>
      </c>
      <c r="D101" s="246"/>
      <c r="E101" s="246"/>
      <c r="F101" s="246" t="s">
        <v>834</v>
      </c>
      <c r="G101" s="247"/>
      <c r="H101" s="246" t="s">
        <v>103</v>
      </c>
      <c r="I101" s="246" t="s">
        <v>58</v>
      </c>
      <c r="J101" s="246" t="s">
        <v>835</v>
      </c>
      <c r="K101" s="245"/>
    </row>
    <row r="102" spans="2:11" ht="17.25" customHeight="1">
      <c r="B102" s="243"/>
      <c r="C102" s="248" t="s">
        <v>836</v>
      </c>
      <c r="D102" s="248"/>
      <c r="E102" s="248"/>
      <c r="F102" s="249" t="s">
        <v>837</v>
      </c>
      <c r="G102" s="250"/>
      <c r="H102" s="248"/>
      <c r="I102" s="248"/>
      <c r="J102" s="248" t="s">
        <v>838</v>
      </c>
      <c r="K102" s="245"/>
    </row>
    <row r="103" spans="2:11" ht="5.25" customHeight="1">
      <c r="B103" s="243"/>
      <c r="C103" s="246"/>
      <c r="D103" s="246"/>
      <c r="E103" s="246"/>
      <c r="F103" s="246"/>
      <c r="G103" s="262"/>
      <c r="H103" s="246"/>
      <c r="I103" s="246"/>
      <c r="J103" s="246"/>
      <c r="K103" s="245"/>
    </row>
    <row r="104" spans="2:11" ht="15" customHeight="1">
      <c r="B104" s="243"/>
      <c r="C104" s="232" t="s">
        <v>54</v>
      </c>
      <c r="D104" s="251"/>
      <c r="E104" s="251"/>
      <c r="F104" s="253" t="s">
        <v>839</v>
      </c>
      <c r="G104" s="262"/>
      <c r="H104" s="232" t="s">
        <v>878</v>
      </c>
      <c r="I104" s="232" t="s">
        <v>841</v>
      </c>
      <c r="J104" s="232">
        <v>20</v>
      </c>
      <c r="K104" s="245"/>
    </row>
    <row r="105" spans="2:11" ht="15" customHeight="1">
      <c r="B105" s="243"/>
      <c r="C105" s="232" t="s">
        <v>842</v>
      </c>
      <c r="D105" s="232"/>
      <c r="E105" s="232"/>
      <c r="F105" s="253" t="s">
        <v>839</v>
      </c>
      <c r="G105" s="232"/>
      <c r="H105" s="232" t="s">
        <v>878</v>
      </c>
      <c r="I105" s="232" t="s">
        <v>841</v>
      </c>
      <c r="J105" s="232">
        <v>120</v>
      </c>
      <c r="K105" s="245"/>
    </row>
    <row r="106" spans="2:11" ht="15" customHeight="1">
      <c r="B106" s="254"/>
      <c r="C106" s="232" t="s">
        <v>844</v>
      </c>
      <c r="D106" s="232"/>
      <c r="E106" s="232"/>
      <c r="F106" s="253" t="s">
        <v>845</v>
      </c>
      <c r="G106" s="232"/>
      <c r="H106" s="232" t="s">
        <v>878</v>
      </c>
      <c r="I106" s="232" t="s">
        <v>841</v>
      </c>
      <c r="J106" s="232">
        <v>50</v>
      </c>
      <c r="K106" s="245"/>
    </row>
    <row r="107" spans="2:11" ht="15" customHeight="1">
      <c r="B107" s="254"/>
      <c r="C107" s="232" t="s">
        <v>847</v>
      </c>
      <c r="D107" s="232"/>
      <c r="E107" s="232"/>
      <c r="F107" s="253" t="s">
        <v>839</v>
      </c>
      <c r="G107" s="232"/>
      <c r="H107" s="232" t="s">
        <v>878</v>
      </c>
      <c r="I107" s="232" t="s">
        <v>849</v>
      </c>
      <c r="J107" s="232"/>
      <c r="K107" s="245"/>
    </row>
    <row r="108" spans="2:11" ht="15" customHeight="1">
      <c r="B108" s="254"/>
      <c r="C108" s="232" t="s">
        <v>858</v>
      </c>
      <c r="D108" s="232"/>
      <c r="E108" s="232"/>
      <c r="F108" s="253" t="s">
        <v>845</v>
      </c>
      <c r="G108" s="232"/>
      <c r="H108" s="232" t="s">
        <v>878</v>
      </c>
      <c r="I108" s="232" t="s">
        <v>841</v>
      </c>
      <c r="J108" s="232">
        <v>50</v>
      </c>
      <c r="K108" s="245"/>
    </row>
    <row r="109" spans="2:11" ht="15" customHeight="1">
      <c r="B109" s="254"/>
      <c r="C109" s="232" t="s">
        <v>866</v>
      </c>
      <c r="D109" s="232"/>
      <c r="E109" s="232"/>
      <c r="F109" s="253" t="s">
        <v>845</v>
      </c>
      <c r="G109" s="232"/>
      <c r="H109" s="232" t="s">
        <v>878</v>
      </c>
      <c r="I109" s="232" t="s">
        <v>841</v>
      </c>
      <c r="J109" s="232">
        <v>50</v>
      </c>
      <c r="K109" s="245"/>
    </row>
    <row r="110" spans="2:11" ht="15" customHeight="1">
      <c r="B110" s="254"/>
      <c r="C110" s="232" t="s">
        <v>864</v>
      </c>
      <c r="D110" s="232"/>
      <c r="E110" s="232"/>
      <c r="F110" s="253" t="s">
        <v>845</v>
      </c>
      <c r="G110" s="232"/>
      <c r="H110" s="232" t="s">
        <v>878</v>
      </c>
      <c r="I110" s="232" t="s">
        <v>841</v>
      </c>
      <c r="J110" s="232">
        <v>50</v>
      </c>
      <c r="K110" s="245"/>
    </row>
    <row r="111" spans="2:11" ht="15" customHeight="1">
      <c r="B111" s="254"/>
      <c r="C111" s="232" t="s">
        <v>54</v>
      </c>
      <c r="D111" s="232"/>
      <c r="E111" s="232"/>
      <c r="F111" s="253" t="s">
        <v>839</v>
      </c>
      <c r="G111" s="232"/>
      <c r="H111" s="232" t="s">
        <v>879</v>
      </c>
      <c r="I111" s="232" t="s">
        <v>841</v>
      </c>
      <c r="J111" s="232">
        <v>20</v>
      </c>
      <c r="K111" s="245"/>
    </row>
    <row r="112" spans="2:11" ht="15" customHeight="1">
      <c r="B112" s="254"/>
      <c r="C112" s="232" t="s">
        <v>880</v>
      </c>
      <c r="D112" s="232"/>
      <c r="E112" s="232"/>
      <c r="F112" s="253" t="s">
        <v>839</v>
      </c>
      <c r="G112" s="232"/>
      <c r="H112" s="232" t="s">
        <v>881</v>
      </c>
      <c r="I112" s="232" t="s">
        <v>841</v>
      </c>
      <c r="J112" s="232">
        <v>120</v>
      </c>
      <c r="K112" s="245"/>
    </row>
    <row r="113" spans="2:11" ht="15" customHeight="1">
      <c r="B113" s="254"/>
      <c r="C113" s="232" t="s">
        <v>39</v>
      </c>
      <c r="D113" s="232"/>
      <c r="E113" s="232"/>
      <c r="F113" s="253" t="s">
        <v>839</v>
      </c>
      <c r="G113" s="232"/>
      <c r="H113" s="232" t="s">
        <v>882</v>
      </c>
      <c r="I113" s="232" t="s">
        <v>873</v>
      </c>
      <c r="J113" s="232"/>
      <c r="K113" s="245"/>
    </row>
    <row r="114" spans="2:11" ht="15" customHeight="1">
      <c r="B114" s="254"/>
      <c r="C114" s="232" t="s">
        <v>49</v>
      </c>
      <c r="D114" s="232"/>
      <c r="E114" s="232"/>
      <c r="F114" s="253" t="s">
        <v>839</v>
      </c>
      <c r="G114" s="232"/>
      <c r="H114" s="232" t="s">
        <v>883</v>
      </c>
      <c r="I114" s="232" t="s">
        <v>873</v>
      </c>
      <c r="J114" s="232"/>
      <c r="K114" s="245"/>
    </row>
    <row r="115" spans="2:11" ht="15" customHeight="1">
      <c r="B115" s="254"/>
      <c r="C115" s="232" t="s">
        <v>58</v>
      </c>
      <c r="D115" s="232"/>
      <c r="E115" s="232"/>
      <c r="F115" s="253" t="s">
        <v>839</v>
      </c>
      <c r="G115" s="232"/>
      <c r="H115" s="232" t="s">
        <v>884</v>
      </c>
      <c r="I115" s="232" t="s">
        <v>885</v>
      </c>
      <c r="J115" s="232"/>
      <c r="K115" s="245"/>
    </row>
    <row r="116" spans="2:11" ht="15" customHeight="1">
      <c r="B116" s="257"/>
      <c r="C116" s="263"/>
      <c r="D116" s="263"/>
      <c r="E116" s="263"/>
      <c r="F116" s="263"/>
      <c r="G116" s="263"/>
      <c r="H116" s="263"/>
      <c r="I116" s="263"/>
      <c r="J116" s="263"/>
      <c r="K116" s="259"/>
    </row>
    <row r="117" spans="2:11" ht="18.75" customHeight="1">
      <c r="B117" s="264"/>
      <c r="C117" s="229"/>
      <c r="D117" s="229"/>
      <c r="E117" s="229"/>
      <c r="F117" s="265"/>
      <c r="G117" s="229"/>
      <c r="H117" s="229"/>
      <c r="I117" s="229"/>
      <c r="J117" s="229"/>
      <c r="K117" s="264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6"/>
      <c r="C119" s="267"/>
      <c r="D119" s="267"/>
      <c r="E119" s="267"/>
      <c r="F119" s="267"/>
      <c r="G119" s="267"/>
      <c r="H119" s="267"/>
      <c r="I119" s="267"/>
      <c r="J119" s="267"/>
      <c r="K119" s="268"/>
    </row>
    <row r="120" spans="2:11" ht="45" customHeight="1">
      <c r="B120" s="269"/>
      <c r="C120" s="220" t="s">
        <v>886</v>
      </c>
      <c r="D120" s="220"/>
      <c r="E120" s="220"/>
      <c r="F120" s="220"/>
      <c r="G120" s="220"/>
      <c r="H120" s="220"/>
      <c r="I120" s="220"/>
      <c r="J120" s="220"/>
      <c r="K120" s="270"/>
    </row>
    <row r="121" spans="2:11" ht="17.25" customHeight="1">
      <c r="B121" s="271"/>
      <c r="C121" s="246" t="s">
        <v>833</v>
      </c>
      <c r="D121" s="246"/>
      <c r="E121" s="246"/>
      <c r="F121" s="246" t="s">
        <v>834</v>
      </c>
      <c r="G121" s="247"/>
      <c r="H121" s="246" t="s">
        <v>103</v>
      </c>
      <c r="I121" s="246" t="s">
        <v>58</v>
      </c>
      <c r="J121" s="246" t="s">
        <v>835</v>
      </c>
      <c r="K121" s="272"/>
    </row>
    <row r="122" spans="2:11" ht="17.25" customHeight="1">
      <c r="B122" s="271"/>
      <c r="C122" s="248" t="s">
        <v>836</v>
      </c>
      <c r="D122" s="248"/>
      <c r="E122" s="248"/>
      <c r="F122" s="249" t="s">
        <v>837</v>
      </c>
      <c r="G122" s="250"/>
      <c r="H122" s="248"/>
      <c r="I122" s="248"/>
      <c r="J122" s="248" t="s">
        <v>838</v>
      </c>
      <c r="K122" s="272"/>
    </row>
    <row r="123" spans="2:11" ht="5.25" customHeight="1">
      <c r="B123" s="273"/>
      <c r="C123" s="251"/>
      <c r="D123" s="251"/>
      <c r="E123" s="251"/>
      <c r="F123" s="251"/>
      <c r="G123" s="232"/>
      <c r="H123" s="251"/>
      <c r="I123" s="251"/>
      <c r="J123" s="251"/>
      <c r="K123" s="274"/>
    </row>
    <row r="124" spans="2:11" ht="15" customHeight="1">
      <c r="B124" s="273"/>
      <c r="C124" s="232" t="s">
        <v>842</v>
      </c>
      <c r="D124" s="251"/>
      <c r="E124" s="251"/>
      <c r="F124" s="253" t="s">
        <v>839</v>
      </c>
      <c r="G124" s="232"/>
      <c r="H124" s="232" t="s">
        <v>878</v>
      </c>
      <c r="I124" s="232" t="s">
        <v>841</v>
      </c>
      <c r="J124" s="232">
        <v>120</v>
      </c>
      <c r="K124" s="275"/>
    </row>
    <row r="125" spans="2:11" ht="15" customHeight="1">
      <c r="B125" s="273"/>
      <c r="C125" s="232" t="s">
        <v>887</v>
      </c>
      <c r="D125" s="232"/>
      <c r="E125" s="232"/>
      <c r="F125" s="253" t="s">
        <v>839</v>
      </c>
      <c r="G125" s="232"/>
      <c r="H125" s="232" t="s">
        <v>888</v>
      </c>
      <c r="I125" s="232" t="s">
        <v>841</v>
      </c>
      <c r="J125" s="232" t="s">
        <v>889</v>
      </c>
      <c r="K125" s="275"/>
    </row>
    <row r="126" spans="2:11" ht="15" customHeight="1">
      <c r="B126" s="273"/>
      <c r="C126" s="232" t="s">
        <v>788</v>
      </c>
      <c r="D126" s="232"/>
      <c r="E126" s="232"/>
      <c r="F126" s="253" t="s">
        <v>839</v>
      </c>
      <c r="G126" s="232"/>
      <c r="H126" s="232" t="s">
        <v>890</v>
      </c>
      <c r="I126" s="232" t="s">
        <v>841</v>
      </c>
      <c r="J126" s="232" t="s">
        <v>889</v>
      </c>
      <c r="K126" s="275"/>
    </row>
    <row r="127" spans="2:11" ht="15" customHeight="1">
      <c r="B127" s="273"/>
      <c r="C127" s="232" t="s">
        <v>850</v>
      </c>
      <c r="D127" s="232"/>
      <c r="E127" s="232"/>
      <c r="F127" s="253" t="s">
        <v>845</v>
      </c>
      <c r="G127" s="232"/>
      <c r="H127" s="232" t="s">
        <v>851</v>
      </c>
      <c r="I127" s="232" t="s">
        <v>841</v>
      </c>
      <c r="J127" s="232">
        <v>15</v>
      </c>
      <c r="K127" s="275"/>
    </row>
    <row r="128" spans="2:11" ht="15" customHeight="1">
      <c r="B128" s="273"/>
      <c r="C128" s="255" t="s">
        <v>852</v>
      </c>
      <c r="D128" s="255"/>
      <c r="E128" s="255"/>
      <c r="F128" s="256" t="s">
        <v>845</v>
      </c>
      <c r="G128" s="255"/>
      <c r="H128" s="255" t="s">
        <v>853</v>
      </c>
      <c r="I128" s="255" t="s">
        <v>841</v>
      </c>
      <c r="J128" s="255">
        <v>15</v>
      </c>
      <c r="K128" s="275"/>
    </row>
    <row r="129" spans="2:11" ht="15" customHeight="1">
      <c r="B129" s="273"/>
      <c r="C129" s="255" t="s">
        <v>854</v>
      </c>
      <c r="D129" s="255"/>
      <c r="E129" s="255"/>
      <c r="F129" s="256" t="s">
        <v>845</v>
      </c>
      <c r="G129" s="255"/>
      <c r="H129" s="255" t="s">
        <v>855</v>
      </c>
      <c r="I129" s="255" t="s">
        <v>841</v>
      </c>
      <c r="J129" s="255">
        <v>20</v>
      </c>
      <c r="K129" s="275"/>
    </row>
    <row r="130" spans="2:11" ht="15" customHeight="1">
      <c r="B130" s="273"/>
      <c r="C130" s="255" t="s">
        <v>856</v>
      </c>
      <c r="D130" s="255"/>
      <c r="E130" s="255"/>
      <c r="F130" s="256" t="s">
        <v>845</v>
      </c>
      <c r="G130" s="255"/>
      <c r="H130" s="255" t="s">
        <v>857</v>
      </c>
      <c r="I130" s="255" t="s">
        <v>841</v>
      </c>
      <c r="J130" s="255">
        <v>20</v>
      </c>
      <c r="K130" s="275"/>
    </row>
    <row r="131" spans="2:11" ht="15" customHeight="1">
      <c r="B131" s="273"/>
      <c r="C131" s="232" t="s">
        <v>844</v>
      </c>
      <c r="D131" s="232"/>
      <c r="E131" s="232"/>
      <c r="F131" s="253" t="s">
        <v>845</v>
      </c>
      <c r="G131" s="232"/>
      <c r="H131" s="232" t="s">
        <v>878</v>
      </c>
      <c r="I131" s="232" t="s">
        <v>841</v>
      </c>
      <c r="J131" s="232">
        <v>50</v>
      </c>
      <c r="K131" s="275"/>
    </row>
    <row r="132" spans="2:11" ht="15" customHeight="1">
      <c r="B132" s="273"/>
      <c r="C132" s="232" t="s">
        <v>858</v>
      </c>
      <c r="D132" s="232"/>
      <c r="E132" s="232"/>
      <c r="F132" s="253" t="s">
        <v>845</v>
      </c>
      <c r="G132" s="232"/>
      <c r="H132" s="232" t="s">
        <v>878</v>
      </c>
      <c r="I132" s="232" t="s">
        <v>841</v>
      </c>
      <c r="J132" s="232">
        <v>50</v>
      </c>
      <c r="K132" s="275"/>
    </row>
    <row r="133" spans="2:11" ht="15" customHeight="1">
      <c r="B133" s="273"/>
      <c r="C133" s="232" t="s">
        <v>864</v>
      </c>
      <c r="D133" s="232"/>
      <c r="E133" s="232"/>
      <c r="F133" s="253" t="s">
        <v>845</v>
      </c>
      <c r="G133" s="232"/>
      <c r="H133" s="232" t="s">
        <v>878</v>
      </c>
      <c r="I133" s="232" t="s">
        <v>841</v>
      </c>
      <c r="J133" s="232">
        <v>50</v>
      </c>
      <c r="K133" s="275"/>
    </row>
    <row r="134" spans="2:11" ht="15" customHeight="1">
      <c r="B134" s="273"/>
      <c r="C134" s="232" t="s">
        <v>866</v>
      </c>
      <c r="D134" s="232"/>
      <c r="E134" s="232"/>
      <c r="F134" s="253" t="s">
        <v>845</v>
      </c>
      <c r="G134" s="232"/>
      <c r="H134" s="232" t="s">
        <v>878</v>
      </c>
      <c r="I134" s="232" t="s">
        <v>841</v>
      </c>
      <c r="J134" s="232">
        <v>50</v>
      </c>
      <c r="K134" s="275"/>
    </row>
    <row r="135" spans="2:11" ht="15" customHeight="1">
      <c r="B135" s="273"/>
      <c r="C135" s="232" t="s">
        <v>109</v>
      </c>
      <c r="D135" s="232"/>
      <c r="E135" s="232"/>
      <c r="F135" s="253" t="s">
        <v>845</v>
      </c>
      <c r="G135" s="232"/>
      <c r="H135" s="232" t="s">
        <v>891</v>
      </c>
      <c r="I135" s="232" t="s">
        <v>841</v>
      </c>
      <c r="J135" s="232">
        <v>255</v>
      </c>
      <c r="K135" s="275"/>
    </row>
    <row r="136" spans="2:11" ht="15" customHeight="1">
      <c r="B136" s="273"/>
      <c r="C136" s="232" t="s">
        <v>868</v>
      </c>
      <c r="D136" s="232"/>
      <c r="E136" s="232"/>
      <c r="F136" s="253" t="s">
        <v>839</v>
      </c>
      <c r="G136" s="232"/>
      <c r="H136" s="232" t="s">
        <v>892</v>
      </c>
      <c r="I136" s="232" t="s">
        <v>870</v>
      </c>
      <c r="J136" s="232"/>
      <c r="K136" s="275"/>
    </row>
    <row r="137" spans="2:11" ht="15" customHeight="1">
      <c r="B137" s="273"/>
      <c r="C137" s="232" t="s">
        <v>871</v>
      </c>
      <c r="D137" s="232"/>
      <c r="E137" s="232"/>
      <c r="F137" s="253" t="s">
        <v>839</v>
      </c>
      <c r="G137" s="232"/>
      <c r="H137" s="232" t="s">
        <v>893</v>
      </c>
      <c r="I137" s="232" t="s">
        <v>873</v>
      </c>
      <c r="J137" s="232"/>
      <c r="K137" s="275"/>
    </row>
    <row r="138" spans="2:11" ht="15" customHeight="1">
      <c r="B138" s="273"/>
      <c r="C138" s="232" t="s">
        <v>874</v>
      </c>
      <c r="D138" s="232"/>
      <c r="E138" s="232"/>
      <c r="F138" s="253" t="s">
        <v>839</v>
      </c>
      <c r="G138" s="232"/>
      <c r="H138" s="232" t="s">
        <v>874</v>
      </c>
      <c r="I138" s="232" t="s">
        <v>873</v>
      </c>
      <c r="J138" s="232"/>
      <c r="K138" s="275"/>
    </row>
    <row r="139" spans="2:11" ht="15" customHeight="1">
      <c r="B139" s="273"/>
      <c r="C139" s="232" t="s">
        <v>39</v>
      </c>
      <c r="D139" s="232"/>
      <c r="E139" s="232"/>
      <c r="F139" s="253" t="s">
        <v>839</v>
      </c>
      <c r="G139" s="232"/>
      <c r="H139" s="232" t="s">
        <v>894</v>
      </c>
      <c r="I139" s="232" t="s">
        <v>873</v>
      </c>
      <c r="J139" s="232"/>
      <c r="K139" s="275"/>
    </row>
    <row r="140" spans="2:11" ht="15" customHeight="1">
      <c r="B140" s="273"/>
      <c r="C140" s="232" t="s">
        <v>895</v>
      </c>
      <c r="D140" s="232"/>
      <c r="E140" s="232"/>
      <c r="F140" s="253" t="s">
        <v>839</v>
      </c>
      <c r="G140" s="232"/>
      <c r="H140" s="232" t="s">
        <v>896</v>
      </c>
      <c r="I140" s="232" t="s">
        <v>873</v>
      </c>
      <c r="J140" s="232"/>
      <c r="K140" s="275"/>
    </row>
    <row r="141" spans="2:11" ht="15" customHeight="1">
      <c r="B141" s="276"/>
      <c r="C141" s="277"/>
      <c r="D141" s="277"/>
      <c r="E141" s="277"/>
      <c r="F141" s="277"/>
      <c r="G141" s="277"/>
      <c r="H141" s="277"/>
      <c r="I141" s="277"/>
      <c r="J141" s="277"/>
      <c r="K141" s="278"/>
    </row>
    <row r="142" spans="2:11" ht="18.75" customHeight="1">
      <c r="B142" s="229"/>
      <c r="C142" s="229"/>
      <c r="D142" s="229"/>
      <c r="E142" s="229"/>
      <c r="F142" s="265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244" t="s">
        <v>897</v>
      </c>
      <c r="D145" s="244"/>
      <c r="E145" s="244"/>
      <c r="F145" s="244"/>
      <c r="G145" s="244"/>
      <c r="H145" s="244"/>
      <c r="I145" s="244"/>
      <c r="J145" s="244"/>
      <c r="K145" s="245"/>
    </row>
    <row r="146" spans="2:11" ht="17.25" customHeight="1">
      <c r="B146" s="243"/>
      <c r="C146" s="246" t="s">
        <v>833</v>
      </c>
      <c r="D146" s="246"/>
      <c r="E146" s="246"/>
      <c r="F146" s="246" t="s">
        <v>834</v>
      </c>
      <c r="G146" s="247"/>
      <c r="H146" s="246" t="s">
        <v>103</v>
      </c>
      <c r="I146" s="246" t="s">
        <v>58</v>
      </c>
      <c r="J146" s="246" t="s">
        <v>835</v>
      </c>
      <c r="K146" s="245"/>
    </row>
    <row r="147" spans="2:11" ht="17.25" customHeight="1">
      <c r="B147" s="243"/>
      <c r="C147" s="248" t="s">
        <v>836</v>
      </c>
      <c r="D147" s="248"/>
      <c r="E147" s="248"/>
      <c r="F147" s="249" t="s">
        <v>837</v>
      </c>
      <c r="G147" s="250"/>
      <c r="H147" s="248"/>
      <c r="I147" s="248"/>
      <c r="J147" s="248" t="s">
        <v>838</v>
      </c>
      <c r="K147" s="245"/>
    </row>
    <row r="148" spans="2:11" ht="5.25" customHeight="1">
      <c r="B148" s="254"/>
      <c r="C148" s="251"/>
      <c r="D148" s="251"/>
      <c r="E148" s="251"/>
      <c r="F148" s="251"/>
      <c r="G148" s="252"/>
      <c r="H148" s="251"/>
      <c r="I148" s="251"/>
      <c r="J148" s="251"/>
      <c r="K148" s="275"/>
    </row>
    <row r="149" spans="2:11" ht="15" customHeight="1">
      <c r="B149" s="254"/>
      <c r="C149" s="279" t="s">
        <v>842</v>
      </c>
      <c r="D149" s="232"/>
      <c r="E149" s="232"/>
      <c r="F149" s="280" t="s">
        <v>839</v>
      </c>
      <c r="G149" s="232"/>
      <c r="H149" s="279" t="s">
        <v>878</v>
      </c>
      <c r="I149" s="279" t="s">
        <v>841</v>
      </c>
      <c r="J149" s="279">
        <v>120</v>
      </c>
      <c r="K149" s="275"/>
    </row>
    <row r="150" spans="2:11" ht="15" customHeight="1">
      <c r="B150" s="254"/>
      <c r="C150" s="279" t="s">
        <v>887</v>
      </c>
      <c r="D150" s="232"/>
      <c r="E150" s="232"/>
      <c r="F150" s="280" t="s">
        <v>839</v>
      </c>
      <c r="G150" s="232"/>
      <c r="H150" s="279" t="s">
        <v>898</v>
      </c>
      <c r="I150" s="279" t="s">
        <v>841</v>
      </c>
      <c r="J150" s="279" t="s">
        <v>889</v>
      </c>
      <c r="K150" s="275"/>
    </row>
    <row r="151" spans="2:11" ht="15" customHeight="1">
      <c r="B151" s="254"/>
      <c r="C151" s="279" t="s">
        <v>788</v>
      </c>
      <c r="D151" s="232"/>
      <c r="E151" s="232"/>
      <c r="F151" s="280" t="s">
        <v>839</v>
      </c>
      <c r="G151" s="232"/>
      <c r="H151" s="279" t="s">
        <v>899</v>
      </c>
      <c r="I151" s="279" t="s">
        <v>841</v>
      </c>
      <c r="J151" s="279" t="s">
        <v>889</v>
      </c>
      <c r="K151" s="275"/>
    </row>
    <row r="152" spans="2:11" ht="15" customHeight="1">
      <c r="B152" s="254"/>
      <c r="C152" s="279" t="s">
        <v>844</v>
      </c>
      <c r="D152" s="232"/>
      <c r="E152" s="232"/>
      <c r="F152" s="280" t="s">
        <v>845</v>
      </c>
      <c r="G152" s="232"/>
      <c r="H152" s="279" t="s">
        <v>878</v>
      </c>
      <c r="I152" s="279" t="s">
        <v>841</v>
      </c>
      <c r="J152" s="279">
        <v>50</v>
      </c>
      <c r="K152" s="275"/>
    </row>
    <row r="153" spans="2:11" ht="15" customHeight="1">
      <c r="B153" s="254"/>
      <c r="C153" s="279" t="s">
        <v>847</v>
      </c>
      <c r="D153" s="232"/>
      <c r="E153" s="232"/>
      <c r="F153" s="280" t="s">
        <v>839</v>
      </c>
      <c r="G153" s="232"/>
      <c r="H153" s="279" t="s">
        <v>878</v>
      </c>
      <c r="I153" s="279" t="s">
        <v>849</v>
      </c>
      <c r="J153" s="279"/>
      <c r="K153" s="275"/>
    </row>
    <row r="154" spans="2:11" ht="15" customHeight="1">
      <c r="B154" s="254"/>
      <c r="C154" s="279" t="s">
        <v>858</v>
      </c>
      <c r="D154" s="232"/>
      <c r="E154" s="232"/>
      <c r="F154" s="280" t="s">
        <v>845</v>
      </c>
      <c r="G154" s="232"/>
      <c r="H154" s="279" t="s">
        <v>878</v>
      </c>
      <c r="I154" s="279" t="s">
        <v>841</v>
      </c>
      <c r="J154" s="279">
        <v>50</v>
      </c>
      <c r="K154" s="275"/>
    </row>
    <row r="155" spans="2:11" ht="15" customHeight="1">
      <c r="B155" s="254"/>
      <c r="C155" s="279" t="s">
        <v>866</v>
      </c>
      <c r="D155" s="232"/>
      <c r="E155" s="232"/>
      <c r="F155" s="280" t="s">
        <v>845</v>
      </c>
      <c r="G155" s="232"/>
      <c r="H155" s="279" t="s">
        <v>878</v>
      </c>
      <c r="I155" s="279" t="s">
        <v>841</v>
      </c>
      <c r="J155" s="279">
        <v>50</v>
      </c>
      <c r="K155" s="275"/>
    </row>
    <row r="156" spans="2:11" ht="15" customHeight="1">
      <c r="B156" s="254"/>
      <c r="C156" s="279" t="s">
        <v>864</v>
      </c>
      <c r="D156" s="232"/>
      <c r="E156" s="232"/>
      <c r="F156" s="280" t="s">
        <v>845</v>
      </c>
      <c r="G156" s="232"/>
      <c r="H156" s="279" t="s">
        <v>878</v>
      </c>
      <c r="I156" s="279" t="s">
        <v>841</v>
      </c>
      <c r="J156" s="279">
        <v>50</v>
      </c>
      <c r="K156" s="275"/>
    </row>
    <row r="157" spans="2:11" ht="15" customHeight="1">
      <c r="B157" s="254"/>
      <c r="C157" s="279" t="s">
        <v>90</v>
      </c>
      <c r="D157" s="232"/>
      <c r="E157" s="232"/>
      <c r="F157" s="280" t="s">
        <v>839</v>
      </c>
      <c r="G157" s="232"/>
      <c r="H157" s="279" t="s">
        <v>900</v>
      </c>
      <c r="I157" s="279" t="s">
        <v>841</v>
      </c>
      <c r="J157" s="279" t="s">
        <v>901</v>
      </c>
      <c r="K157" s="275"/>
    </row>
    <row r="158" spans="2:11" ht="15" customHeight="1">
      <c r="B158" s="254"/>
      <c r="C158" s="279" t="s">
        <v>902</v>
      </c>
      <c r="D158" s="232"/>
      <c r="E158" s="232"/>
      <c r="F158" s="280" t="s">
        <v>839</v>
      </c>
      <c r="G158" s="232"/>
      <c r="H158" s="279" t="s">
        <v>903</v>
      </c>
      <c r="I158" s="279" t="s">
        <v>873</v>
      </c>
      <c r="J158" s="279"/>
      <c r="K158" s="275"/>
    </row>
    <row r="159" spans="2:11" ht="15" customHeight="1">
      <c r="B159" s="281"/>
      <c r="C159" s="263"/>
      <c r="D159" s="263"/>
      <c r="E159" s="263"/>
      <c r="F159" s="263"/>
      <c r="G159" s="263"/>
      <c r="H159" s="263"/>
      <c r="I159" s="263"/>
      <c r="J159" s="263"/>
      <c r="K159" s="282"/>
    </row>
    <row r="160" spans="2:11" ht="18.75" customHeight="1">
      <c r="B160" s="229"/>
      <c r="C160" s="232"/>
      <c r="D160" s="232"/>
      <c r="E160" s="232"/>
      <c r="F160" s="253"/>
      <c r="G160" s="232"/>
      <c r="H160" s="232"/>
      <c r="I160" s="232"/>
      <c r="J160" s="232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220" t="s">
        <v>904</v>
      </c>
      <c r="D163" s="220"/>
      <c r="E163" s="220"/>
      <c r="F163" s="220"/>
      <c r="G163" s="220"/>
      <c r="H163" s="220"/>
      <c r="I163" s="220"/>
      <c r="J163" s="220"/>
      <c r="K163" s="221"/>
    </row>
    <row r="164" spans="2:11" ht="17.25" customHeight="1">
      <c r="B164" s="219"/>
      <c r="C164" s="246" t="s">
        <v>833</v>
      </c>
      <c r="D164" s="246"/>
      <c r="E164" s="246"/>
      <c r="F164" s="246" t="s">
        <v>834</v>
      </c>
      <c r="G164" s="283"/>
      <c r="H164" s="284" t="s">
        <v>103</v>
      </c>
      <c r="I164" s="284" t="s">
        <v>58</v>
      </c>
      <c r="J164" s="246" t="s">
        <v>835</v>
      </c>
      <c r="K164" s="221"/>
    </row>
    <row r="165" spans="2:11" ht="17.25" customHeight="1">
      <c r="B165" s="223"/>
      <c r="C165" s="248" t="s">
        <v>836</v>
      </c>
      <c r="D165" s="248"/>
      <c r="E165" s="248"/>
      <c r="F165" s="249" t="s">
        <v>837</v>
      </c>
      <c r="G165" s="285"/>
      <c r="H165" s="286"/>
      <c r="I165" s="286"/>
      <c r="J165" s="248" t="s">
        <v>838</v>
      </c>
      <c r="K165" s="225"/>
    </row>
    <row r="166" spans="2:11" ht="5.25" customHeight="1">
      <c r="B166" s="254"/>
      <c r="C166" s="251"/>
      <c r="D166" s="251"/>
      <c r="E166" s="251"/>
      <c r="F166" s="251"/>
      <c r="G166" s="252"/>
      <c r="H166" s="251"/>
      <c r="I166" s="251"/>
      <c r="J166" s="251"/>
      <c r="K166" s="275"/>
    </row>
    <row r="167" spans="2:11" ht="15" customHeight="1">
      <c r="B167" s="254"/>
      <c r="C167" s="232" t="s">
        <v>842</v>
      </c>
      <c r="D167" s="232"/>
      <c r="E167" s="232"/>
      <c r="F167" s="253" t="s">
        <v>839</v>
      </c>
      <c r="G167" s="232"/>
      <c r="H167" s="232" t="s">
        <v>878</v>
      </c>
      <c r="I167" s="232" t="s">
        <v>841</v>
      </c>
      <c r="J167" s="232">
        <v>120</v>
      </c>
      <c r="K167" s="275"/>
    </row>
    <row r="168" spans="2:11" ht="15" customHeight="1">
      <c r="B168" s="254"/>
      <c r="C168" s="232" t="s">
        <v>887</v>
      </c>
      <c r="D168" s="232"/>
      <c r="E168" s="232"/>
      <c r="F168" s="253" t="s">
        <v>839</v>
      </c>
      <c r="G168" s="232"/>
      <c r="H168" s="232" t="s">
        <v>888</v>
      </c>
      <c r="I168" s="232" t="s">
        <v>841</v>
      </c>
      <c r="J168" s="232" t="s">
        <v>889</v>
      </c>
      <c r="K168" s="275"/>
    </row>
    <row r="169" spans="2:11" ht="15" customHeight="1">
      <c r="B169" s="254"/>
      <c r="C169" s="232" t="s">
        <v>788</v>
      </c>
      <c r="D169" s="232"/>
      <c r="E169" s="232"/>
      <c r="F169" s="253" t="s">
        <v>839</v>
      </c>
      <c r="G169" s="232"/>
      <c r="H169" s="232" t="s">
        <v>905</v>
      </c>
      <c r="I169" s="232" t="s">
        <v>841</v>
      </c>
      <c r="J169" s="232" t="s">
        <v>889</v>
      </c>
      <c r="K169" s="275"/>
    </row>
    <row r="170" spans="2:11" ht="15" customHeight="1">
      <c r="B170" s="254"/>
      <c r="C170" s="232" t="s">
        <v>844</v>
      </c>
      <c r="D170" s="232"/>
      <c r="E170" s="232"/>
      <c r="F170" s="253" t="s">
        <v>845</v>
      </c>
      <c r="G170" s="232"/>
      <c r="H170" s="232" t="s">
        <v>905</v>
      </c>
      <c r="I170" s="232" t="s">
        <v>841</v>
      </c>
      <c r="J170" s="232">
        <v>50</v>
      </c>
      <c r="K170" s="275"/>
    </row>
    <row r="171" spans="2:11" ht="15" customHeight="1">
      <c r="B171" s="254"/>
      <c r="C171" s="232" t="s">
        <v>847</v>
      </c>
      <c r="D171" s="232"/>
      <c r="E171" s="232"/>
      <c r="F171" s="253" t="s">
        <v>839</v>
      </c>
      <c r="G171" s="232"/>
      <c r="H171" s="232" t="s">
        <v>905</v>
      </c>
      <c r="I171" s="232" t="s">
        <v>849</v>
      </c>
      <c r="J171" s="232"/>
      <c r="K171" s="275"/>
    </row>
    <row r="172" spans="2:11" ht="15" customHeight="1">
      <c r="B172" s="254"/>
      <c r="C172" s="232" t="s">
        <v>858</v>
      </c>
      <c r="D172" s="232"/>
      <c r="E172" s="232"/>
      <c r="F172" s="253" t="s">
        <v>845</v>
      </c>
      <c r="G172" s="232"/>
      <c r="H172" s="232" t="s">
        <v>905</v>
      </c>
      <c r="I172" s="232" t="s">
        <v>841</v>
      </c>
      <c r="J172" s="232">
        <v>50</v>
      </c>
      <c r="K172" s="275"/>
    </row>
    <row r="173" spans="2:11" ht="15" customHeight="1">
      <c r="B173" s="254"/>
      <c r="C173" s="232" t="s">
        <v>866</v>
      </c>
      <c r="D173" s="232"/>
      <c r="E173" s="232"/>
      <c r="F173" s="253" t="s">
        <v>845</v>
      </c>
      <c r="G173" s="232"/>
      <c r="H173" s="232" t="s">
        <v>905</v>
      </c>
      <c r="I173" s="232" t="s">
        <v>841</v>
      </c>
      <c r="J173" s="232">
        <v>50</v>
      </c>
      <c r="K173" s="275"/>
    </row>
    <row r="174" spans="2:11" ht="15" customHeight="1">
      <c r="B174" s="254"/>
      <c r="C174" s="232" t="s">
        <v>864</v>
      </c>
      <c r="D174" s="232"/>
      <c r="E174" s="232"/>
      <c r="F174" s="253" t="s">
        <v>845</v>
      </c>
      <c r="G174" s="232"/>
      <c r="H174" s="232" t="s">
        <v>905</v>
      </c>
      <c r="I174" s="232" t="s">
        <v>841</v>
      </c>
      <c r="J174" s="232">
        <v>50</v>
      </c>
      <c r="K174" s="275"/>
    </row>
    <row r="175" spans="2:11" ht="15" customHeight="1">
      <c r="B175" s="254"/>
      <c r="C175" s="232" t="s">
        <v>102</v>
      </c>
      <c r="D175" s="232"/>
      <c r="E175" s="232"/>
      <c r="F175" s="253" t="s">
        <v>839</v>
      </c>
      <c r="G175" s="232"/>
      <c r="H175" s="232" t="s">
        <v>906</v>
      </c>
      <c r="I175" s="232" t="s">
        <v>907</v>
      </c>
      <c r="J175" s="232"/>
      <c r="K175" s="275"/>
    </row>
    <row r="176" spans="2:11" ht="15" customHeight="1">
      <c r="B176" s="254"/>
      <c r="C176" s="232" t="s">
        <v>58</v>
      </c>
      <c r="D176" s="232"/>
      <c r="E176" s="232"/>
      <c r="F176" s="253" t="s">
        <v>839</v>
      </c>
      <c r="G176" s="232"/>
      <c r="H176" s="232" t="s">
        <v>908</v>
      </c>
      <c r="I176" s="232" t="s">
        <v>909</v>
      </c>
      <c r="J176" s="232">
        <v>1</v>
      </c>
      <c r="K176" s="275"/>
    </row>
    <row r="177" spans="2:11" ht="15" customHeight="1">
      <c r="B177" s="254"/>
      <c r="C177" s="232" t="s">
        <v>54</v>
      </c>
      <c r="D177" s="232"/>
      <c r="E177" s="232"/>
      <c r="F177" s="253" t="s">
        <v>839</v>
      </c>
      <c r="G177" s="232"/>
      <c r="H177" s="232" t="s">
        <v>910</v>
      </c>
      <c r="I177" s="232" t="s">
        <v>841</v>
      </c>
      <c r="J177" s="232">
        <v>20</v>
      </c>
      <c r="K177" s="275"/>
    </row>
    <row r="178" spans="2:11" ht="15" customHeight="1">
      <c r="B178" s="254"/>
      <c r="C178" s="232" t="s">
        <v>103</v>
      </c>
      <c r="D178" s="232"/>
      <c r="E178" s="232"/>
      <c r="F178" s="253" t="s">
        <v>839</v>
      </c>
      <c r="G178" s="232"/>
      <c r="H178" s="232" t="s">
        <v>911</v>
      </c>
      <c r="I178" s="232" t="s">
        <v>841</v>
      </c>
      <c r="J178" s="232">
        <v>255</v>
      </c>
      <c r="K178" s="275"/>
    </row>
    <row r="179" spans="2:11" ht="15" customHeight="1">
      <c r="B179" s="254"/>
      <c r="C179" s="232" t="s">
        <v>104</v>
      </c>
      <c r="D179" s="232"/>
      <c r="E179" s="232"/>
      <c r="F179" s="253" t="s">
        <v>839</v>
      </c>
      <c r="G179" s="232"/>
      <c r="H179" s="232" t="s">
        <v>804</v>
      </c>
      <c r="I179" s="232" t="s">
        <v>841</v>
      </c>
      <c r="J179" s="232">
        <v>10</v>
      </c>
      <c r="K179" s="275"/>
    </row>
    <row r="180" spans="2:11" ht="15" customHeight="1">
      <c r="B180" s="254"/>
      <c r="C180" s="232" t="s">
        <v>105</v>
      </c>
      <c r="D180" s="232"/>
      <c r="E180" s="232"/>
      <c r="F180" s="253" t="s">
        <v>839</v>
      </c>
      <c r="G180" s="232"/>
      <c r="H180" s="232" t="s">
        <v>912</v>
      </c>
      <c r="I180" s="232" t="s">
        <v>873</v>
      </c>
      <c r="J180" s="232"/>
      <c r="K180" s="275"/>
    </row>
    <row r="181" spans="2:11" ht="15" customHeight="1">
      <c r="B181" s="254"/>
      <c r="C181" s="232" t="s">
        <v>913</v>
      </c>
      <c r="D181" s="232"/>
      <c r="E181" s="232"/>
      <c r="F181" s="253" t="s">
        <v>839</v>
      </c>
      <c r="G181" s="232"/>
      <c r="H181" s="232" t="s">
        <v>914</v>
      </c>
      <c r="I181" s="232" t="s">
        <v>873</v>
      </c>
      <c r="J181" s="232"/>
      <c r="K181" s="275"/>
    </row>
    <row r="182" spans="2:11" ht="15" customHeight="1">
      <c r="B182" s="254"/>
      <c r="C182" s="232" t="s">
        <v>902</v>
      </c>
      <c r="D182" s="232"/>
      <c r="E182" s="232"/>
      <c r="F182" s="253" t="s">
        <v>839</v>
      </c>
      <c r="G182" s="232"/>
      <c r="H182" s="232" t="s">
        <v>915</v>
      </c>
      <c r="I182" s="232" t="s">
        <v>873</v>
      </c>
      <c r="J182" s="232"/>
      <c r="K182" s="275"/>
    </row>
    <row r="183" spans="2:11" ht="15" customHeight="1">
      <c r="B183" s="254"/>
      <c r="C183" s="232" t="s">
        <v>108</v>
      </c>
      <c r="D183" s="232"/>
      <c r="E183" s="232"/>
      <c r="F183" s="253" t="s">
        <v>845</v>
      </c>
      <c r="G183" s="232"/>
      <c r="H183" s="232" t="s">
        <v>916</v>
      </c>
      <c r="I183" s="232" t="s">
        <v>841</v>
      </c>
      <c r="J183" s="232">
        <v>50</v>
      </c>
      <c r="K183" s="275"/>
    </row>
    <row r="184" spans="2:11" ht="15" customHeight="1">
      <c r="B184" s="254"/>
      <c r="C184" s="232" t="s">
        <v>917</v>
      </c>
      <c r="D184" s="232"/>
      <c r="E184" s="232"/>
      <c r="F184" s="253" t="s">
        <v>845</v>
      </c>
      <c r="G184" s="232"/>
      <c r="H184" s="232" t="s">
        <v>918</v>
      </c>
      <c r="I184" s="232" t="s">
        <v>919</v>
      </c>
      <c r="J184" s="232"/>
      <c r="K184" s="275"/>
    </row>
    <row r="185" spans="2:11" ht="15" customHeight="1">
      <c r="B185" s="254"/>
      <c r="C185" s="232" t="s">
        <v>920</v>
      </c>
      <c r="D185" s="232"/>
      <c r="E185" s="232"/>
      <c r="F185" s="253" t="s">
        <v>845</v>
      </c>
      <c r="G185" s="232"/>
      <c r="H185" s="232" t="s">
        <v>921</v>
      </c>
      <c r="I185" s="232" t="s">
        <v>919</v>
      </c>
      <c r="J185" s="232"/>
      <c r="K185" s="275"/>
    </row>
    <row r="186" spans="2:11" ht="15" customHeight="1">
      <c r="B186" s="254"/>
      <c r="C186" s="232" t="s">
        <v>922</v>
      </c>
      <c r="D186" s="232"/>
      <c r="E186" s="232"/>
      <c r="F186" s="253" t="s">
        <v>845</v>
      </c>
      <c r="G186" s="232"/>
      <c r="H186" s="232" t="s">
        <v>923</v>
      </c>
      <c r="I186" s="232" t="s">
        <v>919</v>
      </c>
      <c r="J186" s="232"/>
      <c r="K186" s="275"/>
    </row>
    <row r="187" spans="2:11" ht="15" customHeight="1">
      <c r="B187" s="254"/>
      <c r="C187" s="287" t="s">
        <v>924</v>
      </c>
      <c r="D187" s="232"/>
      <c r="E187" s="232"/>
      <c r="F187" s="253" t="s">
        <v>845</v>
      </c>
      <c r="G187" s="232"/>
      <c r="H187" s="232" t="s">
        <v>925</v>
      </c>
      <c r="I187" s="232" t="s">
        <v>926</v>
      </c>
      <c r="J187" s="288" t="s">
        <v>927</v>
      </c>
      <c r="K187" s="275"/>
    </row>
    <row r="188" spans="2:11" ht="15" customHeight="1">
      <c r="B188" s="281"/>
      <c r="C188" s="289"/>
      <c r="D188" s="263"/>
      <c r="E188" s="263"/>
      <c r="F188" s="263"/>
      <c r="G188" s="263"/>
      <c r="H188" s="263"/>
      <c r="I188" s="263"/>
      <c r="J188" s="263"/>
      <c r="K188" s="282"/>
    </row>
    <row r="189" spans="2:11" ht="18.75" customHeight="1">
      <c r="B189" s="290"/>
      <c r="C189" s="291"/>
      <c r="D189" s="291"/>
      <c r="E189" s="291"/>
      <c r="F189" s="292"/>
      <c r="G189" s="232"/>
      <c r="H189" s="232"/>
      <c r="I189" s="232"/>
      <c r="J189" s="232"/>
      <c r="K189" s="229"/>
    </row>
    <row r="190" spans="2:11" ht="18.75" customHeight="1">
      <c r="B190" s="229"/>
      <c r="C190" s="232"/>
      <c r="D190" s="232"/>
      <c r="E190" s="232"/>
      <c r="F190" s="253"/>
      <c r="G190" s="232"/>
      <c r="H190" s="232"/>
      <c r="I190" s="232"/>
      <c r="J190" s="232"/>
      <c r="K190" s="229"/>
    </row>
    <row r="191" spans="2:11" ht="18.75" customHeight="1"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</row>
    <row r="192" spans="2:11" ht="13.5">
      <c r="B192" s="216"/>
      <c r="C192" s="217"/>
      <c r="D192" s="217"/>
      <c r="E192" s="217"/>
      <c r="F192" s="217"/>
      <c r="G192" s="217"/>
      <c r="H192" s="217"/>
      <c r="I192" s="217"/>
      <c r="J192" s="217"/>
      <c r="K192" s="218"/>
    </row>
    <row r="193" spans="2:11" ht="21">
      <c r="B193" s="219"/>
      <c r="C193" s="220" t="s">
        <v>928</v>
      </c>
      <c r="D193" s="220"/>
      <c r="E193" s="220"/>
      <c r="F193" s="220"/>
      <c r="G193" s="220"/>
      <c r="H193" s="220"/>
      <c r="I193" s="220"/>
      <c r="J193" s="220"/>
      <c r="K193" s="221"/>
    </row>
    <row r="194" spans="2:11" ht="25.5" customHeight="1">
      <c r="B194" s="219"/>
      <c r="C194" s="293" t="s">
        <v>929</v>
      </c>
      <c r="D194" s="293"/>
      <c r="E194" s="293"/>
      <c r="F194" s="293" t="s">
        <v>930</v>
      </c>
      <c r="G194" s="294"/>
      <c r="H194" s="295" t="s">
        <v>931</v>
      </c>
      <c r="I194" s="295"/>
      <c r="J194" s="295"/>
      <c r="K194" s="221"/>
    </row>
    <row r="195" spans="2:11" ht="5.25" customHeight="1">
      <c r="B195" s="254"/>
      <c r="C195" s="251"/>
      <c r="D195" s="251"/>
      <c r="E195" s="251"/>
      <c r="F195" s="251"/>
      <c r="G195" s="232"/>
      <c r="H195" s="251"/>
      <c r="I195" s="251"/>
      <c r="J195" s="251"/>
      <c r="K195" s="275"/>
    </row>
    <row r="196" spans="2:11" ht="15" customHeight="1">
      <c r="B196" s="254"/>
      <c r="C196" s="232" t="s">
        <v>932</v>
      </c>
      <c r="D196" s="232"/>
      <c r="E196" s="232"/>
      <c r="F196" s="253" t="s">
        <v>44</v>
      </c>
      <c r="G196" s="232"/>
      <c r="H196" s="296" t="s">
        <v>933</v>
      </c>
      <c r="I196" s="296"/>
      <c r="J196" s="296"/>
      <c r="K196" s="275"/>
    </row>
    <row r="197" spans="2:11" ht="15" customHeight="1">
      <c r="B197" s="254"/>
      <c r="C197" s="260"/>
      <c r="D197" s="232"/>
      <c r="E197" s="232"/>
      <c r="F197" s="253" t="s">
        <v>45</v>
      </c>
      <c r="G197" s="232"/>
      <c r="H197" s="296" t="s">
        <v>934</v>
      </c>
      <c r="I197" s="296"/>
      <c r="J197" s="296"/>
      <c r="K197" s="275"/>
    </row>
    <row r="198" spans="2:11" ht="15" customHeight="1">
      <c r="B198" s="254"/>
      <c r="C198" s="260"/>
      <c r="D198" s="232"/>
      <c r="E198" s="232"/>
      <c r="F198" s="253" t="s">
        <v>48</v>
      </c>
      <c r="G198" s="232"/>
      <c r="H198" s="296" t="s">
        <v>935</v>
      </c>
      <c r="I198" s="296"/>
      <c r="J198" s="296"/>
      <c r="K198" s="275"/>
    </row>
    <row r="199" spans="2:11" ht="15" customHeight="1">
      <c r="B199" s="254"/>
      <c r="C199" s="232"/>
      <c r="D199" s="232"/>
      <c r="E199" s="232"/>
      <c r="F199" s="253" t="s">
        <v>46</v>
      </c>
      <c r="G199" s="232"/>
      <c r="H199" s="296" t="s">
        <v>936</v>
      </c>
      <c r="I199" s="296"/>
      <c r="J199" s="296"/>
      <c r="K199" s="275"/>
    </row>
    <row r="200" spans="2:11" ht="15" customHeight="1">
      <c r="B200" s="254"/>
      <c r="C200" s="232"/>
      <c r="D200" s="232"/>
      <c r="E200" s="232"/>
      <c r="F200" s="253" t="s">
        <v>47</v>
      </c>
      <c r="G200" s="232"/>
      <c r="H200" s="296" t="s">
        <v>937</v>
      </c>
      <c r="I200" s="296"/>
      <c r="J200" s="296"/>
      <c r="K200" s="275"/>
    </row>
    <row r="201" spans="2:11" ht="15" customHeight="1">
      <c r="B201" s="254"/>
      <c r="C201" s="232"/>
      <c r="D201" s="232"/>
      <c r="E201" s="232"/>
      <c r="F201" s="253"/>
      <c r="G201" s="232"/>
      <c r="H201" s="232"/>
      <c r="I201" s="232"/>
      <c r="J201" s="232"/>
      <c r="K201" s="275"/>
    </row>
    <row r="202" spans="2:11" ht="15" customHeight="1">
      <c r="B202" s="254"/>
      <c r="C202" s="232" t="s">
        <v>885</v>
      </c>
      <c r="D202" s="232"/>
      <c r="E202" s="232"/>
      <c r="F202" s="253" t="s">
        <v>79</v>
      </c>
      <c r="G202" s="232"/>
      <c r="H202" s="296" t="s">
        <v>938</v>
      </c>
      <c r="I202" s="296"/>
      <c r="J202" s="296"/>
      <c r="K202" s="275"/>
    </row>
    <row r="203" spans="2:11" ht="15" customHeight="1">
      <c r="B203" s="254"/>
      <c r="C203" s="260"/>
      <c r="D203" s="232"/>
      <c r="E203" s="232"/>
      <c r="F203" s="253" t="s">
        <v>783</v>
      </c>
      <c r="G203" s="232"/>
      <c r="H203" s="296" t="s">
        <v>784</v>
      </c>
      <c r="I203" s="296"/>
      <c r="J203" s="296"/>
      <c r="K203" s="275"/>
    </row>
    <row r="204" spans="2:11" ht="15" customHeight="1">
      <c r="B204" s="254"/>
      <c r="C204" s="232"/>
      <c r="D204" s="232"/>
      <c r="E204" s="232"/>
      <c r="F204" s="253" t="s">
        <v>781</v>
      </c>
      <c r="G204" s="232"/>
      <c r="H204" s="296" t="s">
        <v>939</v>
      </c>
      <c r="I204" s="296"/>
      <c r="J204" s="296"/>
      <c r="K204" s="275"/>
    </row>
    <row r="205" spans="2:11" ht="15" customHeight="1">
      <c r="B205" s="297"/>
      <c r="C205" s="260"/>
      <c r="D205" s="260"/>
      <c r="E205" s="260"/>
      <c r="F205" s="253" t="s">
        <v>78</v>
      </c>
      <c r="G205" s="238"/>
      <c r="H205" s="298" t="s">
        <v>785</v>
      </c>
      <c r="I205" s="298"/>
      <c r="J205" s="298"/>
      <c r="K205" s="299"/>
    </row>
    <row r="206" spans="2:11" ht="15" customHeight="1">
      <c r="B206" s="297"/>
      <c r="C206" s="260"/>
      <c r="D206" s="260"/>
      <c r="E206" s="260"/>
      <c r="F206" s="253" t="s">
        <v>786</v>
      </c>
      <c r="G206" s="238"/>
      <c r="H206" s="298" t="s">
        <v>940</v>
      </c>
      <c r="I206" s="298"/>
      <c r="J206" s="298"/>
      <c r="K206" s="299"/>
    </row>
    <row r="207" spans="2:11" ht="15" customHeight="1">
      <c r="B207" s="297"/>
      <c r="C207" s="260"/>
      <c r="D207" s="260"/>
      <c r="E207" s="260"/>
      <c r="F207" s="300"/>
      <c r="G207" s="238"/>
      <c r="H207" s="301"/>
      <c r="I207" s="301"/>
      <c r="J207" s="301"/>
      <c r="K207" s="299"/>
    </row>
    <row r="208" spans="2:11" ht="15" customHeight="1">
      <c r="B208" s="297"/>
      <c r="C208" s="232" t="s">
        <v>909</v>
      </c>
      <c r="D208" s="260"/>
      <c r="E208" s="260"/>
      <c r="F208" s="253">
        <v>1</v>
      </c>
      <c r="G208" s="238"/>
      <c r="H208" s="298" t="s">
        <v>941</v>
      </c>
      <c r="I208" s="298"/>
      <c r="J208" s="298"/>
      <c r="K208" s="299"/>
    </row>
    <row r="209" spans="2:11" ht="15" customHeight="1">
      <c r="B209" s="297"/>
      <c r="C209" s="260"/>
      <c r="D209" s="260"/>
      <c r="E209" s="260"/>
      <c r="F209" s="253">
        <v>2</v>
      </c>
      <c r="G209" s="238"/>
      <c r="H209" s="298" t="s">
        <v>942</v>
      </c>
      <c r="I209" s="298"/>
      <c r="J209" s="298"/>
      <c r="K209" s="299"/>
    </row>
    <row r="210" spans="2:11" ht="15" customHeight="1">
      <c r="B210" s="297"/>
      <c r="C210" s="260"/>
      <c r="D210" s="260"/>
      <c r="E210" s="260"/>
      <c r="F210" s="253">
        <v>3</v>
      </c>
      <c r="G210" s="238"/>
      <c r="H210" s="298" t="s">
        <v>943</v>
      </c>
      <c r="I210" s="298"/>
      <c r="J210" s="298"/>
      <c r="K210" s="299"/>
    </row>
    <row r="211" spans="2:11" ht="15" customHeight="1">
      <c r="B211" s="297"/>
      <c r="C211" s="260"/>
      <c r="D211" s="260"/>
      <c r="E211" s="260"/>
      <c r="F211" s="253">
        <v>4</v>
      </c>
      <c r="G211" s="238"/>
      <c r="H211" s="298" t="s">
        <v>944</v>
      </c>
      <c r="I211" s="298"/>
      <c r="J211" s="298"/>
      <c r="K211" s="299"/>
    </row>
    <row r="212" spans="2:11" ht="12.75" customHeight="1">
      <c r="B212" s="302"/>
      <c r="C212" s="303"/>
      <c r="D212" s="303"/>
      <c r="E212" s="303"/>
      <c r="F212" s="303"/>
      <c r="G212" s="303"/>
      <c r="H212" s="303"/>
      <c r="I212" s="303"/>
      <c r="J212" s="303"/>
      <c r="K212" s="304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Plhak</cp:lastModifiedBy>
  <dcterms:modified xsi:type="dcterms:W3CDTF">2015-12-10T12:38:37Z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