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75" windowWidth="28515" windowHeight="140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list'!$F$4</definedName>
    <definedName name="MJ">'Krycí list'!$G$4</definedName>
    <definedName name="Mont">'Rekapitulace'!$H$24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'Položky'!$A$1:$K$167</definedName>
    <definedName name="_xlnm.Print_Area" localSheetId="1">'Rekapitulace'!$A$1:$I$33</definedName>
    <definedName name="PocetMJ">'Krycí list'!$G$7</definedName>
    <definedName name="Poznamka">'Krycí list'!$B$37</definedName>
    <definedName name="Projektant">'Krycí list'!$C$7</definedName>
    <definedName name="PSV">'Rekapitulace'!$F$24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52511"/>
</workbook>
</file>

<file path=xl/sharedStrings.xml><?xml version="1.0" encoding="utf-8"?>
<sst xmlns="http://schemas.openxmlformats.org/spreadsheetml/2006/main" count="435" uniqueCount="310">
  <si>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</si>
  <si>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</si>
  <si>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</si>
  <si>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</si>
  <si>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</si>
  <si>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</si>
  <si>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</si>
  <si>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</si>
  <si>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</si>
  <si>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</si>
  <si>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</si>
  <si>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</si>
  <si>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</si>
  <si>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</si>
  <si>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</si>
  <si>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</si>
  <si>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</si>
  <si>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</si>
  <si>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</si>
  <si>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</si>
  <si>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</si>
  <si>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</si>
  <si>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</si>
  <si>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</si>
  <si>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</si>
  <si>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</si>
  <si>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</si>
  <si>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</si>
  <si>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</si>
  <si>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</si>
  <si>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</si>
  <si>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</si>
  <si>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</si>
  <si>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</si>
  <si>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</si>
  <si>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</si>
  <si>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</si>
  <si>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</si>
  <si>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</si>
  <si>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</si>
  <si>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</si>
  <si>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</si>
  <si>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</si>
  <si>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</si>
  <si>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</si>
  <si>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</si>
  <si>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</si>
  <si>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</si>
  <si>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</si>
  <si>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</si>
  <si>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</si>
  <si>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</si>
  <si>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</si>
  <si>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</si>
  <si>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</si>
  <si>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</si>
  <si>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</si>
  <si>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</si>
  <si>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</si>
  <si>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</si>
  <si>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</si>
  <si>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</si>
  <si>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</si>
  <si>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</si>
  <si>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</si>
  <si>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</si>
  <si>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</si>
  <si>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</si>
  <si>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</si>
  <si>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</si>
  <si>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</si>
  <si>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</si>
  <si>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</si>
  <si>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</si>
  <si>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Příčka sádrokarton. ocel.kce, 1x oplášť. tl.105 mm</t>
  </si>
  <si>
    <t>m2</t>
  </si>
  <si>
    <t>V1-V2:2,4*40,206</t>
  </si>
  <si>
    <t>V3-V4:2,4*40,206</t>
  </si>
  <si>
    <t>Příčky z desek např. Ytong tl. 7,5 cm</t>
  </si>
  <si>
    <t>strojovny výtahu:2,24*(1,25*2+1,825*2)-0,8*1,97*2</t>
  </si>
  <si>
    <t>Překlad nenosný porobeton, světlost otv. do 105 cm</t>
  </si>
  <si>
    <t>kus</t>
  </si>
  <si>
    <t>strojovny výtahu:2</t>
  </si>
  <si>
    <t>Ukotvení příček k beton.kcím přistřelenými kotvami</t>
  </si>
  <si>
    <t>m</t>
  </si>
  <si>
    <t>strojovny výtahu:2,24*4</t>
  </si>
  <si>
    <t>4</t>
  </si>
  <si>
    <t>Vodorovné konstrukce</t>
  </si>
  <si>
    <t>Zabetonování otvorů 0,25 m2 ve stropech a klenbách</t>
  </si>
  <si>
    <t>osobní výtahy:7*4</t>
  </si>
  <si>
    <t>osobonákladní výtah:8</t>
  </si>
  <si>
    <t>61</t>
  </si>
  <si>
    <t>Upravy povrchů vnitřní</t>
  </si>
  <si>
    <t>Montáž výztužné sítě (perlinky) do stěrky-stěny včetně výztužné sítě a stěrkového tmelu</t>
  </si>
  <si>
    <t>strojovny výtahu:2*(2,24*(1,25*2+1,825*2)-0,8*1,97*2)</t>
  </si>
  <si>
    <t>Úprava vnitřních stěn aktivovaným štukem</t>
  </si>
  <si>
    <t>64</t>
  </si>
  <si>
    <t>Výplně otvorů</t>
  </si>
  <si>
    <t>Osazení zárubní ocel. požár.1křídl., pl. do 2,5 m2</t>
  </si>
  <si>
    <t>Zárubeň ocelová 75, 800x1970 L, P</t>
  </si>
  <si>
    <t>90</t>
  </si>
  <si>
    <t>Přípočty</t>
  </si>
  <si>
    <t>HZS stavební dělník v tarifní třídě 4 nezměřitelné práce a stavební přípomoce</t>
  </si>
  <si>
    <t>h</t>
  </si>
  <si>
    <t>94</t>
  </si>
  <si>
    <t>Lešení a stavební výtahy</t>
  </si>
  <si>
    <t>Montáž pomocného šachtového lešení</t>
  </si>
  <si>
    <t>sada</t>
  </si>
  <si>
    <t>Nájemné pomocného šachtového lešení</t>
  </si>
  <si>
    <t>den</t>
  </si>
  <si>
    <t>Demontáž pomocného šachtového lešení</t>
  </si>
  <si>
    <t>Lešení lehké pomocné, výška podlahy do 1,2 m</t>
  </si>
  <si>
    <t>strojovny výtahu:1,75*1,25*2</t>
  </si>
  <si>
    <t>95</t>
  </si>
  <si>
    <t>Dokončovací kce na pozem.stav.</t>
  </si>
  <si>
    <t>Chemické kotvy, beton, hl. 180 mm, M16 např. HILTI HIT-HY 200</t>
  </si>
  <si>
    <t>osobonákladní výtah:4*2</t>
  </si>
  <si>
    <t>osobí výtah:4*2*4</t>
  </si>
  <si>
    <t>osobonákladní výtah (nadpraží):2*2</t>
  </si>
  <si>
    <t>Chemické kotvy, beton, hl. 180 mm, M12 např. HILTI HIT-HY 200</t>
  </si>
  <si>
    <t>osobí výtah:6*2*2*4</t>
  </si>
  <si>
    <t>Osazení kovových předmětů do betonu, 1 kg / kus</t>
  </si>
  <si>
    <t>Kotevní šroub např. HILTI HIT M16x180</t>
  </si>
  <si>
    <t>Kotevní šroub např. HILTI HIT M16x160</t>
  </si>
  <si>
    <t>Kotevní šroub např. HILTI HIT M12x180</t>
  </si>
  <si>
    <t>Odvětrání troubami plechovými DN300 tl. 0,6mm</t>
  </si>
  <si>
    <t>odvětrání šachet osobního výtahu:4*0,8</t>
  </si>
  <si>
    <t>odvětrání šachet nákladního výtahu:1*0,8</t>
  </si>
  <si>
    <t>Osazení kovových předmětů do betonu, 30 kg / kus</t>
  </si>
  <si>
    <t>PHP</t>
  </si>
  <si>
    <t>Hasící přístroj</t>
  </si>
  <si>
    <t>96</t>
  </si>
  <si>
    <t>Bourání konstrukcí</t>
  </si>
  <si>
    <t>Odsekání zdiva plošné z kamene, betonu tl. 10 cm</t>
  </si>
  <si>
    <t>nákladní výtah přízemí:2,115*(0,165+0,475)</t>
  </si>
  <si>
    <t>Vyvěšení, zavěšení kovových křídel dveří pl. 2 m2</t>
  </si>
  <si>
    <t>97</t>
  </si>
  <si>
    <t>Prorážení otvorů</t>
  </si>
  <si>
    <t>Vrtání jádrové do ŽB d 14-18 mm</t>
  </si>
  <si>
    <t>osobonákladní výtah:4*2*0,18+4*0,16</t>
  </si>
  <si>
    <t>osobí výtah:0,18*(96+32)</t>
  </si>
  <si>
    <t>Vrtání jádrové do ŽB d 30 mm</t>
  </si>
  <si>
    <t>vrtání pro tlačítka:0,49*10*2</t>
  </si>
  <si>
    <t>Vrtání jádrové do ŽB do D 300 mm</t>
  </si>
  <si>
    <t>vrtání pro odvětrání potrubí DN300:0,3*5</t>
  </si>
  <si>
    <t>Vysekání rýh v betonových zdech 10x10 cm</t>
  </si>
  <si>
    <t>Vysekání rýh v betonových zdech 10x20 cm</t>
  </si>
  <si>
    <t>Vnitrostaveništní doprava suti do 10 m</t>
  </si>
  <si>
    <t>t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</si>
  <si>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</si>
  <si>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</si>
  <si>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</si>
  <si>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</si>
  <si>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</si>
  <si>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48 m</t>
  </si>
  <si>
    <t>766</t>
  </si>
  <si>
    <t>Konstrukce truhlářské</t>
  </si>
  <si>
    <t>Montáž dveří protipožár.1kř.do 80 cm, bez kukátka</t>
  </si>
  <si>
    <t>D1</t>
  </si>
  <si>
    <t>Dveře ocelové vnitřní hladké EW30  80/197 cm</t>
  </si>
  <si>
    <t>Montáž dveří protipožárních 1kříd. nad 80 cm</t>
  </si>
  <si>
    <t>D2</t>
  </si>
  <si>
    <t>Přesun hmot pro truhlářské konstr., výšky do 48 m</t>
  </si>
  <si>
    <t>767</t>
  </si>
  <si>
    <t>Konstrukce zámečnické</t>
  </si>
  <si>
    <t>Demontáž atypických ocelových konstr. do 50 kg</t>
  </si>
  <si>
    <t>kg</t>
  </si>
  <si>
    <t>demontované nosníky vodítek náklad. výtahu:</t>
  </si>
  <si>
    <t>23*1,79*14,4</t>
  </si>
  <si>
    <t>Demontáž nevyhovujících žebříků</t>
  </si>
  <si>
    <t>1,89*5</t>
  </si>
  <si>
    <t>Demontáž stěn s drátěnou sítí svařovaných</t>
  </si>
  <si>
    <t>dělící stěny výtahových šachet:</t>
  </si>
  <si>
    <t>Výroba a montáž kov. atypických konstr. do 5 kg</t>
  </si>
  <si>
    <t>kotvící plechy nových nosníků:</t>
  </si>
  <si>
    <t>osobní výtahy I160:6*2*2*0,2*0,2*32</t>
  </si>
  <si>
    <t>osobní výtahyI140:4*2*0,25*0,25*32</t>
  </si>
  <si>
    <t>nákladní výtahy:2*0,25*0,25*32</t>
  </si>
  <si>
    <t>Mezisoučet</t>
  </si>
  <si>
    <t>kotvící plech rozšířeného nadpraží nákladného výtahu:</t>
  </si>
  <si>
    <t>32*0,1*0,2*2</t>
  </si>
  <si>
    <t>Plech hladký jakost 11375.1  8x1000x2000 mm</t>
  </si>
  <si>
    <t>T</t>
  </si>
  <si>
    <t>52*1,15/1000</t>
  </si>
  <si>
    <t>Výroba a montáž kov. atypických konstr. do 50 kg</t>
  </si>
  <si>
    <t>nákladní výtah I140:14,4*1,79</t>
  </si>
  <si>
    <t>osobní výtah I140:14,4*2,4*4</t>
  </si>
  <si>
    <t>osobní výtahy I160:6*2*2,4*17,9</t>
  </si>
  <si>
    <t>nákladní výtah L100/100/10:1,79*15,04</t>
  </si>
  <si>
    <t>Tyč průřezu I 140, střední, jakost oceli 11373</t>
  </si>
  <si>
    <t>nákladní výtah I140:14,4*1,79*1,15/1000</t>
  </si>
  <si>
    <t>osobní výtah I140:14,4*2,4*4*1,15/1000</t>
  </si>
  <si>
    <t>Tyč průřezu I 160, střední, jakost oceli 11373</t>
  </si>
  <si>
    <t>osobní výtahy I160:6*2*2,4*17,9*1,15/1000</t>
  </si>
  <si>
    <t>Úhelník rovnoramenný L jakost 11375 100x100x10 mm</t>
  </si>
  <si>
    <t>osobní výtahy L100/100/10:1,79*15,04*1,15/1000</t>
  </si>
  <si>
    <t>Z01</t>
  </si>
  <si>
    <t>D+M Skládací řebřík (ovládaný lankem)</t>
  </si>
  <si>
    <t>osobní výtah:4</t>
  </si>
  <si>
    <t>osobonákladní výtah:1</t>
  </si>
  <si>
    <t>Z02</t>
  </si>
  <si>
    <t>Přesun hmot pro zámečnické konstr., výšky do 48 m</t>
  </si>
  <si>
    <t>0,751+5,015</t>
  </si>
  <si>
    <t>777</t>
  </si>
  <si>
    <t>Podlahy ze syntetických hmot</t>
  </si>
  <si>
    <t>Nátěry podlah betonových  1x S 1300</t>
  </si>
  <si>
    <t>osobní výtah:2,07*2,4*3+1,99*2,4</t>
  </si>
  <si>
    <t>nákladní výtah:1,79*1,79</t>
  </si>
  <si>
    <t>Přesun hmot pro podlahy syntetické, výšky do 6 m</t>
  </si>
  <si>
    <t>783</t>
  </si>
  <si>
    <t>Nátěry</t>
  </si>
  <si>
    <t>Nátěr syntetický kovových konstrukcí základní</t>
  </si>
  <si>
    <t>osobní výtah I140:0,502*2,4*4</t>
  </si>
  <si>
    <t>osobní výtahy I160:6*2*2,4*0,575</t>
  </si>
  <si>
    <t>nákladní výtah I140:0,502*1,79</t>
  </si>
  <si>
    <t>nákladní výtah L100/100/10:1,79*0,42</t>
  </si>
  <si>
    <t>P8:1,665</t>
  </si>
  <si>
    <t>zárubně:0,175*(0,8*2+1,97*4)</t>
  </si>
  <si>
    <t>Nátěr syntetický kovových konstrukcí dvojnásobný</t>
  </si>
  <si>
    <t>784</t>
  </si>
  <si>
    <t>Malby</t>
  </si>
  <si>
    <t>Penetrace podkladu univerzální Primalex 1x</t>
  </si>
  <si>
    <t>osobní výtah:8,97*40,206*4-4*10*2,073*1,142+2,07*2,4*3+2,4*1,99</t>
  </si>
  <si>
    <t>nákladní výtah:7,16*38,91-11*1,15*2,11+1,79*1,79</t>
  </si>
  <si>
    <t>místnosti rozvaděčů:2,24*(1,75*2+1,25*2+1,825*2+1,325*2)*2-0,8*1,97*4</t>
  </si>
  <si>
    <t>Malba tekutá Primalex Standard, bílá, 2 x</t>
  </si>
  <si>
    <t>M21</t>
  </si>
  <si>
    <t>Elektromontáže</t>
  </si>
  <si>
    <t>S1</t>
  </si>
  <si>
    <t>Demontáž a zpětná montáž svítidel do svislé polohy</t>
  </si>
  <si>
    <t>S2</t>
  </si>
  <si>
    <t>D+M svítidel nástěnných</t>
  </si>
  <si>
    <t>S3</t>
  </si>
  <si>
    <t>D+M svítidel stropních (nové místnosti rozvaděčů)</t>
  </si>
  <si>
    <t>210X01</t>
  </si>
  <si>
    <t>Úprava elektroinstalace</t>
  </si>
  <si>
    <t>soubor</t>
  </si>
  <si>
    <t>5</t>
  </si>
  <si>
    <t>M33</t>
  </si>
  <si>
    <t>Montáže dopravních zař. a vah</t>
  </si>
  <si>
    <t>330X01</t>
  </si>
  <si>
    <t>V1</t>
  </si>
  <si>
    <t>Individuální mimostaveništní doprava</t>
  </si>
  <si>
    <t>0,00</t>
  </si>
  <si>
    <t>Kompletační činnost zhotovitele</t>
  </si>
  <si>
    <t>Zařízení staveniště</t>
  </si>
  <si>
    <t>jako montážní prvek výtahů je uvažována varianta s nosníkem I140
není uvažováno se zajišťováním otvorů nadpraží nadzemních podlaží (v případě nutnosti bude nutno doplnit do rozpočtu)</t>
  </si>
  <si>
    <t>Výměna výtahů</t>
  </si>
  <si>
    <t>Vršovická 1442/65, Praha 10</t>
  </si>
  <si>
    <t>MO Atelier spol. s r.o.</t>
  </si>
  <si>
    <t>Ministerstvo životního prostředí</t>
  </si>
  <si>
    <t>342261122R00</t>
  </si>
  <si>
    <t>342255022R00</t>
  </si>
  <si>
    <t>317121047R00</t>
  </si>
  <si>
    <t>342948112R00</t>
  </si>
  <si>
    <t>411387531R00</t>
  </si>
  <si>
    <t>612481211RT2</t>
  </si>
  <si>
    <t>612471411R00</t>
  </si>
  <si>
    <t>642945111R00</t>
  </si>
  <si>
    <t>900R01</t>
  </si>
  <si>
    <t>946941102RX0</t>
  </si>
  <si>
    <t>946941192RX0</t>
  </si>
  <si>
    <t>946941802RX0</t>
  </si>
  <si>
    <t>941955001R00</t>
  </si>
  <si>
    <t>953981204RX0</t>
  </si>
  <si>
    <t>953981203RX0</t>
  </si>
  <si>
    <t>953943121R00</t>
  </si>
  <si>
    <t>311710171X</t>
  </si>
  <si>
    <t>311710172X</t>
  </si>
  <si>
    <t>311710173X</t>
  </si>
  <si>
    <t>953761137RX0</t>
  </si>
  <si>
    <t>953943124R00</t>
  </si>
  <si>
    <t>967042712R00</t>
  </si>
  <si>
    <t>968071125R00</t>
  </si>
  <si>
    <t>970051018R00</t>
  </si>
  <si>
    <t>970051030R00</t>
  </si>
  <si>
    <t>970051300R00</t>
  </si>
  <si>
    <t>974049153R00</t>
  </si>
  <si>
    <t>974049155R00</t>
  </si>
  <si>
    <t>979082111R00</t>
  </si>
  <si>
    <t>979082121R00</t>
  </si>
  <si>
    <t>979087212R00</t>
  </si>
  <si>
    <t>979981101R00</t>
  </si>
  <si>
    <t>999281113R00</t>
  </si>
  <si>
    <t>766661413R00</t>
  </si>
  <si>
    <t>766661422R00</t>
  </si>
  <si>
    <t>998766105R00</t>
  </si>
  <si>
    <t>767996801R00</t>
  </si>
  <si>
    <t>767851899RX0</t>
  </si>
  <si>
    <t>767122812R00</t>
  </si>
  <si>
    <t>767995101R00</t>
  </si>
  <si>
    <t>767995104R00</t>
  </si>
  <si>
    <t>998767105R00</t>
  </si>
  <si>
    <t>777615114R00</t>
  </si>
  <si>
    <t>998777101R00</t>
  </si>
  <si>
    <t>783226100R00</t>
  </si>
  <si>
    <t>783222100R00</t>
  </si>
  <si>
    <t>784191101R00</t>
  </si>
  <si>
    <t>784195112R00</t>
  </si>
  <si>
    <t>Demontáž stávajících výtahů vč. strojoven výtahových dveří a příslušenství, odvozu a likvidace</t>
  </si>
  <si>
    <t>V2</t>
  </si>
  <si>
    <t>V3</t>
  </si>
  <si>
    <t>V4</t>
  </si>
  <si>
    <t>V5</t>
  </si>
  <si>
    <t>D+M osobonákladního výtahu 10 stanic, vč. výtahových dveří, vč. Všech předepsaných zkoušek. Podrobný popis a specifikace viz. Technická zpráva projektové dokumentace</t>
  </si>
  <si>
    <t>D+M osobního výtahu 10 stanic, vč. výtahových dveří, napojení obložení ostění a nadpraží, vč. Všech předepsaných zkoušek. Podrobný popis a specifikace viz. Technická zpráva projektové dokumentace</t>
  </si>
  <si>
    <t>D+M překrytí stávající díry pro tlačítka (po vyvrtání nové) nerezovým plechem ve velikosti nových tlačítek cca 100x200mm</t>
  </si>
  <si>
    <t>D+M nová rozvodnice pro napojení V1 a V2 na záložní zdroj</t>
  </si>
  <si>
    <t>Dveře ocelové vnitřní hladké EW30  90/197 cm kouřotěsné (Sm), samozavírač (C)</t>
  </si>
  <si>
    <t>Přesun tlačítek výtahů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</si>
</sst>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18">
    <font>
      <sz val="10"/>
      <name val="Arial CE"/>
      <family val="2"/>
    </font>
    <font>
      <sz val="10"/>
      <name val="Arial"/>
      <family val="2"/>
    </font>
    <font>
      <b/>
      <u val="single"/>
      <sz val="12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9">
    <xf numFmtId="0" fontId="0" fillId="0" borderId="0" xfId="0"/>
    <xf numFmtId="0" fontId="3" fillId="0" borderId="0" xfId="20" applyFont="1">
      <alignment/>
      <protection/>
    </xf>
    <xf numFmtId="0" fontId="4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>
      <alignment horizontal="right"/>
      <protection/>
    </xf>
    <xf numFmtId="0" fontId="6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>
      <alignment/>
      <protection/>
    </xf>
    <xf numFmtId="0" fontId="6" fillId="0" borderId="3" xfId="20" applyFont="1" applyBorder="1">
      <alignment/>
      <protection/>
    </xf>
    <xf numFmtId="0" fontId="3" fillId="0" borderId="3" xfId="20" applyFont="1" applyBorder="1">
      <alignment/>
      <protection/>
    </xf>
    <xf numFmtId="0" fontId="3" fillId="0" borderId="3" xfId="20" applyFont="1" applyBorder="1" applyAlignment="1">
      <alignment horizontal="right"/>
      <protection/>
    </xf>
    <xf numFmtId="0" fontId="7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/>
      <protection/>
    </xf>
    <xf numFmtId="49" fontId="8" fillId="0" borderId="4" xfId="20" applyNumberFormat="1" applyFont="1" applyFill="1" applyBorder="1">
      <alignment/>
      <protection/>
    </xf>
    <xf numFmtId="0" fontId="8" fillId="0" borderId="5" xfId="20" applyFont="1" applyFill="1" applyBorder="1" applyAlignment="1">
      <alignment horizontal="center"/>
      <protection/>
    </xf>
    <xf numFmtId="0" fontId="8" fillId="0" borderId="5" xfId="20" applyNumberFormat="1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0" fontId="9" fillId="0" borderId="4" xfId="20" applyFont="1" applyFill="1" applyBorder="1">
      <alignment/>
      <protection/>
    </xf>
    <xf numFmtId="0" fontId="10" fillId="0" borderId="6" xfId="20" applyFont="1" applyFill="1" applyBorder="1" applyAlignment="1">
      <alignment horizontal="center"/>
      <protection/>
    </xf>
    <xf numFmtId="49" fontId="10" fillId="0" borderId="6" xfId="20" applyNumberFormat="1" applyFont="1" applyFill="1" applyBorder="1" applyAlignment="1">
      <alignment horizontal="left"/>
      <protection/>
    </xf>
    <xf numFmtId="0" fontId="10" fillId="0" borderId="6" xfId="20" applyFont="1" applyFill="1" applyBorder="1">
      <alignment/>
      <protection/>
    </xf>
    <xf numFmtId="0" fontId="3" fillId="0" borderId="6" xfId="20" applyFont="1" applyFill="1" applyBorder="1" applyAlignment="1">
      <alignment horizontal="center"/>
      <protection/>
    </xf>
    <xf numFmtId="0" fontId="3" fillId="0" borderId="6" xfId="20" applyNumberFormat="1" applyFont="1" applyFill="1" applyBorder="1" applyAlignment="1">
      <alignment horizontal="right"/>
      <protection/>
    </xf>
    <xf numFmtId="0" fontId="3" fillId="0" borderId="6" xfId="20" applyNumberFormat="1" applyFont="1" applyFill="1" applyBorder="1">
      <alignment/>
      <protection/>
    </xf>
    <xf numFmtId="0" fontId="11" fillId="0" borderId="7" xfId="20" applyNumberFormat="1" applyFont="1" applyFill="1" applyBorder="1">
      <alignment/>
      <protection/>
    </xf>
    <xf numFmtId="0" fontId="3" fillId="0" borderId="8" xfId="20" applyFont="1" applyFill="1" applyBorder="1" applyAlignment="1">
      <alignment horizontal="center"/>
      <protection/>
    </xf>
    <xf numFmtId="49" fontId="6" fillId="0" borderId="8" xfId="20" applyNumberFormat="1" applyFont="1" applyFill="1" applyBorder="1" applyAlignment="1">
      <alignment horizontal="left"/>
      <protection/>
    </xf>
    <xf numFmtId="0" fontId="6" fillId="0" borderId="8" xfId="20" applyFont="1" applyFill="1" applyBorder="1">
      <alignment/>
      <protection/>
    </xf>
    <xf numFmtId="4" fontId="3" fillId="0" borderId="8" xfId="20" applyNumberFormat="1" applyFont="1" applyFill="1" applyBorder="1" applyAlignment="1">
      <alignment horizontal="right"/>
      <protection/>
    </xf>
    <xf numFmtId="4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167" fontId="10" fillId="0" borderId="8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0" fontId="13" fillId="0" borderId="0" xfId="20" applyFont="1" applyAlignment="1">
      <alignment/>
      <protection/>
    </xf>
    <xf numFmtId="0" fontId="3" fillId="0" borderId="0" xfId="20" applyFont="1" applyAlignment="1">
      <alignment horizontal="right"/>
      <protection/>
    </xf>
    <xf numFmtId="0" fontId="14" fillId="0" borderId="0" xfId="20" applyFont="1" applyBorder="1">
      <alignment/>
      <protection/>
    </xf>
    <xf numFmtId="3" fontId="14" fillId="0" borderId="0" xfId="20" applyNumberFormat="1" applyFont="1" applyBorder="1" applyAlignment="1">
      <alignment horizontal="right"/>
      <protection/>
    </xf>
    <xf numFmtId="4" fontId="14" fillId="0" borderId="0" xfId="20" applyNumberFormat="1" applyFont="1" applyBorder="1">
      <alignment/>
      <protection/>
    </xf>
    <xf numFmtId="0" fontId="1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right"/>
      <protection/>
    </xf>
    <xf numFmtId="0" fontId="3" fillId="0" borderId="6" xfId="20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0" fontId="3" fillId="0" borderId="6" xfId="20" applyFont="1" applyFill="1" applyBorder="1" applyAlignment="1">
      <alignment vertical="center" wrapText="1"/>
      <protection/>
    </xf>
    <xf numFmtId="49" fontId="3" fillId="0" borderId="6" xfId="20" applyNumberFormat="1" applyFont="1" applyFill="1" applyBorder="1" applyAlignment="1">
      <alignment horizontal="center" vertical="center" shrinkToFit="1"/>
      <protection/>
    </xf>
    <xf numFmtId="4" fontId="3" fillId="0" borderId="6" xfId="20" applyNumberFormat="1" applyFont="1" applyFill="1" applyBorder="1" applyAlignment="1">
      <alignment horizontal="right" vertical="center"/>
      <protection/>
    </xf>
    <xf numFmtId="4" fontId="3" fillId="0" borderId="6" xfId="20" applyNumberFormat="1" applyFont="1" applyFill="1" applyBorder="1" applyAlignment="1">
      <alignment vertical="center"/>
      <protection/>
    </xf>
    <xf numFmtId="167" fontId="3" fillId="0" borderId="6" xfId="20" applyNumberFormat="1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7" fillId="0" borderId="6" xfId="20" applyFont="1" applyFill="1" applyBorder="1" applyAlignment="1">
      <alignment horizontal="center" vertical="center"/>
      <protection/>
    </xf>
    <xf numFmtId="49" fontId="7" fillId="0" borderId="6" xfId="20" applyNumberFormat="1" applyFont="1" applyFill="1" applyBorder="1" applyAlignment="1">
      <alignment horizontal="left" vertical="center"/>
      <protection/>
    </xf>
    <xf numFmtId="4" fontId="12" fillId="0" borderId="6" xfId="20" applyNumberFormat="1" applyFont="1" applyFill="1" applyBorder="1" applyAlignment="1">
      <alignment horizontal="right" vertical="center" wrapText="1"/>
      <protection/>
    </xf>
    <xf numFmtId="0" fontId="12" fillId="0" borderId="6" xfId="20" applyFont="1" applyFill="1" applyBorder="1" applyAlignment="1">
      <alignment horizontal="left" vertical="center" wrapText="1"/>
      <protection/>
    </xf>
    <xf numFmtId="0" fontId="12" fillId="0" borderId="6" xfId="0" applyFont="1" applyFill="1" applyBorder="1" applyAlignment="1">
      <alignment horizontal="right" vertical="center"/>
    </xf>
    <xf numFmtId="0" fontId="3" fillId="0" borderId="6" xfId="20" applyFont="1" applyFill="1" applyBorder="1" applyAlignment="1">
      <alignment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49" fontId="6" fillId="0" borderId="8" xfId="20" applyNumberFormat="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4" fontId="3" fillId="0" borderId="8" xfId="20" applyNumberFormat="1" applyFont="1" applyFill="1" applyBorder="1" applyAlignment="1">
      <alignment horizontal="right" vertical="center"/>
      <protection/>
    </xf>
    <xf numFmtId="4" fontId="10" fillId="0" borderId="8" xfId="20" applyNumberFormat="1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vertical="center"/>
      <protection/>
    </xf>
    <xf numFmtId="167" fontId="10" fillId="0" borderId="8" xfId="20" applyNumberFormat="1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horizontal="center" vertical="center"/>
      <protection/>
    </xf>
    <xf numFmtId="49" fontId="10" fillId="0" borderId="6" xfId="20" applyNumberFormat="1" applyFont="1" applyFill="1" applyBorder="1" applyAlignment="1">
      <alignment horizontal="left" vertical="center"/>
      <protection/>
    </xf>
    <xf numFmtId="0" fontId="10" fillId="0" borderId="6" xfId="20" applyFont="1" applyFill="1" applyBorder="1" applyAlignment="1">
      <alignment vertical="center"/>
      <protection/>
    </xf>
    <xf numFmtId="0" fontId="3" fillId="0" borderId="6" xfId="20" applyNumberFormat="1" applyFont="1" applyFill="1" applyBorder="1" applyAlignment="1">
      <alignment horizontal="right" vertical="center"/>
      <protection/>
    </xf>
    <xf numFmtId="0" fontId="3" fillId="0" borderId="6" xfId="20" applyNumberFormat="1" applyFont="1" applyFill="1" applyBorder="1" applyAlignment="1">
      <alignment vertical="center"/>
      <protection/>
    </xf>
    <xf numFmtId="0" fontId="11" fillId="0" borderId="7" xfId="20" applyNumberFormat="1" applyFont="1" applyFill="1" applyBorder="1" applyAlignment="1">
      <alignment vertical="center"/>
      <protection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49" fontId="16" fillId="2" borderId="14" xfId="0" applyNumberFormat="1" applyFont="1" applyFill="1" applyBorder="1"/>
    <xf numFmtId="49" fontId="3" fillId="2" borderId="15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49" fontId="3" fillId="0" borderId="16" xfId="0" applyNumberFormat="1" applyFont="1" applyBorder="1" applyAlignment="1">
      <alignment horizontal="left"/>
    </xf>
    <xf numFmtId="0" fontId="3" fillId="0" borderId="21" xfId="0" applyNumberFormat="1" applyFont="1" applyBorder="1"/>
    <xf numFmtId="0" fontId="3" fillId="0" borderId="20" xfId="0" applyNumberFormat="1" applyFont="1" applyBorder="1"/>
    <xf numFmtId="0" fontId="3" fillId="0" borderId="22" xfId="0" applyNumberFormat="1" applyFont="1" applyBorder="1"/>
    <xf numFmtId="0" fontId="3" fillId="0" borderId="0" xfId="0" applyNumberFormat="1" applyFont="1"/>
    <xf numFmtId="3" fontId="3" fillId="0" borderId="22" xfId="0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14" xfId="0" applyFont="1" applyBorder="1"/>
    <xf numFmtId="0" fontId="3" fillId="0" borderId="0" xfId="0" applyFont="1" applyBorder="1"/>
    <xf numFmtId="3" fontId="3" fillId="0" borderId="0" xfId="0" applyNumberFormat="1" applyFont="1"/>
    <xf numFmtId="0" fontId="15" fillId="0" borderId="27" xfId="0" applyFont="1" applyBorder="1" applyAlignment="1">
      <alignment horizontal="centerContinuous" vertical="center"/>
    </xf>
    <xf numFmtId="0" fontId="17" fillId="0" borderId="28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Continuous"/>
    </xf>
    <xf numFmtId="0" fontId="10" fillId="0" borderId="31" xfId="0" applyFont="1" applyBorder="1" applyAlignment="1">
      <alignment horizontal="centerContinuous"/>
    </xf>
    <xf numFmtId="0" fontId="3" fillId="0" borderId="31" xfId="0" applyFont="1" applyBorder="1" applyAlignment="1">
      <alignment horizontal="centerContinuous"/>
    </xf>
    <xf numFmtId="0" fontId="3" fillId="0" borderId="33" xfId="0" applyFont="1" applyBorder="1"/>
    <xf numFmtId="0" fontId="3" fillId="0" borderId="34" xfId="0" applyFont="1" applyBorder="1"/>
    <xf numFmtId="3" fontId="3" fillId="0" borderId="35" xfId="0" applyNumberFormat="1" applyFont="1" applyBorder="1"/>
    <xf numFmtId="0" fontId="3" fillId="0" borderId="36" xfId="0" applyFont="1" applyBorder="1"/>
    <xf numFmtId="3" fontId="3" fillId="0" borderId="37" xfId="0" applyNumberFormat="1" applyFont="1" applyBorder="1"/>
    <xf numFmtId="0" fontId="3" fillId="0" borderId="38" xfId="0" applyFont="1" applyBorder="1"/>
    <xf numFmtId="3" fontId="3" fillId="0" borderId="24" xfId="0" applyNumberFormat="1" applyFont="1" applyBorder="1"/>
    <xf numFmtId="0" fontId="3" fillId="0" borderId="5" xfId="0" applyFont="1" applyBorder="1"/>
    <xf numFmtId="0" fontId="3" fillId="0" borderId="39" xfId="0" applyFont="1" applyBorder="1"/>
    <xf numFmtId="0" fontId="3" fillId="0" borderId="40" xfId="0" applyFont="1" applyBorder="1"/>
    <xf numFmtId="3" fontId="3" fillId="0" borderId="41" xfId="0" applyNumberFormat="1" applyFont="1" applyBorder="1"/>
    <xf numFmtId="0" fontId="3" fillId="0" borderId="42" xfId="0" applyFont="1" applyBorder="1"/>
    <xf numFmtId="3" fontId="3" fillId="0" borderId="43" xfId="0" applyNumberFormat="1" applyFont="1" applyBorder="1"/>
    <xf numFmtId="0" fontId="3" fillId="0" borderId="44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21" xfId="0" applyNumberFormat="1" applyFont="1" applyBorder="1" applyAlignment="1">
      <alignment horizontal="right"/>
    </xf>
    <xf numFmtId="165" fontId="3" fillId="0" borderId="24" xfId="0" applyNumberFormat="1" applyFont="1" applyBorder="1"/>
    <xf numFmtId="165" fontId="3" fillId="0" borderId="0" xfId="0" applyNumberFormat="1" applyFont="1" applyBorder="1"/>
    <xf numFmtId="0" fontId="17" fillId="0" borderId="42" xfId="0" applyFont="1" applyFill="1" applyBorder="1"/>
    <xf numFmtId="0" fontId="17" fillId="0" borderId="43" xfId="0" applyFont="1" applyFill="1" applyBorder="1"/>
    <xf numFmtId="0" fontId="17" fillId="0" borderId="45" xfId="0" applyFont="1" applyFill="1" applyBorder="1"/>
    <xf numFmtId="165" fontId="17" fillId="0" borderId="43" xfId="0" applyNumberFormat="1" applyFont="1" applyFill="1" applyBorder="1"/>
    <xf numFmtId="0" fontId="17" fillId="0" borderId="46" xfId="0" applyFont="1" applyFill="1" applyBorder="1"/>
    <xf numFmtId="0" fontId="17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/>
    <xf numFmtId="49" fontId="15" fillId="0" borderId="0" xfId="0" applyNumberFormat="1" applyFont="1" applyAlignment="1">
      <alignment horizontal="centerContinuous"/>
    </xf>
    <xf numFmtId="49" fontId="10" fillId="0" borderId="30" xfId="0" applyNumberFormat="1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47" xfId="0" applyFont="1" applyFill="1" applyBorder="1"/>
    <xf numFmtId="0" fontId="10" fillId="0" borderId="48" xfId="0" applyFont="1" applyFill="1" applyBorder="1"/>
    <xf numFmtId="0" fontId="10" fillId="0" borderId="49" xfId="0" applyFont="1" applyFill="1" applyBorder="1"/>
    <xf numFmtId="49" fontId="7" fillId="0" borderId="14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3" fontId="3" fillId="0" borderId="17" xfId="0" applyNumberFormat="1" applyFont="1" applyFill="1" applyBorder="1"/>
    <xf numFmtId="3" fontId="3" fillId="0" borderId="15" xfId="0" applyNumberFormat="1" applyFont="1" applyFill="1" applyBorder="1"/>
    <xf numFmtId="3" fontId="3" fillId="0" borderId="6" xfId="0" applyNumberFormat="1" applyFont="1" applyFill="1" applyBorder="1"/>
    <xf numFmtId="3" fontId="3" fillId="0" borderId="50" xfId="0" applyNumberFormat="1" applyFont="1" applyFill="1" applyBorder="1"/>
    <xf numFmtId="0" fontId="10" fillId="0" borderId="30" xfId="0" applyFont="1" applyFill="1" applyBorder="1"/>
    <xf numFmtId="3" fontId="10" fillId="0" borderId="32" xfId="0" applyNumberFormat="1" applyFont="1" applyFill="1" applyBorder="1"/>
    <xf numFmtId="3" fontId="10" fillId="0" borderId="47" xfId="0" applyNumberFormat="1" applyFont="1" applyFill="1" applyBorder="1"/>
    <xf numFmtId="3" fontId="10" fillId="0" borderId="48" xfId="0" applyNumberFormat="1" applyFont="1" applyFill="1" applyBorder="1"/>
    <xf numFmtId="3" fontId="10" fillId="0" borderId="49" xfId="0" applyNumberFormat="1" applyFont="1" applyFill="1" applyBorder="1"/>
    <xf numFmtId="0" fontId="10" fillId="0" borderId="0" xfId="0" applyFont="1"/>
    <xf numFmtId="0" fontId="15" fillId="0" borderId="0" xfId="0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3" fillId="0" borderId="0" xfId="0" applyFont="1" applyFill="1"/>
    <xf numFmtId="0" fontId="10" fillId="0" borderId="36" xfId="0" applyFont="1" applyFill="1" applyBorder="1"/>
    <xf numFmtId="0" fontId="10" fillId="0" borderId="37" xfId="0" applyFont="1" applyFill="1" applyBorder="1"/>
    <xf numFmtId="0" fontId="3" fillId="0" borderId="51" xfId="0" applyFont="1" applyFill="1" applyBorder="1"/>
    <xf numFmtId="0" fontId="10" fillId="0" borderId="52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right"/>
    </xf>
    <xf numFmtId="4" fontId="8" fillId="0" borderId="51" xfId="0" applyNumberFormat="1" applyFont="1" applyFill="1" applyBorder="1" applyAlignment="1">
      <alignment horizontal="right"/>
    </xf>
    <xf numFmtId="0" fontId="3" fillId="0" borderId="40" xfId="0" applyFont="1" applyFill="1" applyBorder="1"/>
    <xf numFmtId="0" fontId="3" fillId="0" borderId="34" xfId="0" applyFont="1" applyFill="1" applyBorder="1"/>
    <xf numFmtId="0" fontId="3" fillId="0" borderId="53" xfId="0" applyFont="1" applyFill="1" applyBorder="1"/>
    <xf numFmtId="3" fontId="3" fillId="0" borderId="39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0" fontId="3" fillId="0" borderId="42" xfId="0" applyFont="1" applyFill="1" applyBorder="1"/>
    <xf numFmtId="0" fontId="10" fillId="0" borderId="43" xfId="0" applyFont="1" applyFill="1" applyBorder="1"/>
    <xf numFmtId="0" fontId="3" fillId="0" borderId="43" xfId="0" applyFont="1" applyFill="1" applyBorder="1"/>
    <xf numFmtId="4" fontId="3" fillId="0" borderId="55" xfId="0" applyNumberFormat="1" applyFont="1" applyFill="1" applyBorder="1"/>
    <xf numFmtId="4" fontId="3" fillId="0" borderId="42" xfId="0" applyNumberFormat="1" applyFont="1" applyFill="1" applyBorder="1"/>
    <xf numFmtId="4" fontId="3" fillId="0" borderId="43" xfId="0" applyNumberFormat="1" applyFont="1" applyFill="1" applyBorder="1"/>
    <xf numFmtId="3" fontId="7" fillId="0" borderId="0" xfId="0" applyNumberFormat="1" applyFont="1"/>
    <xf numFmtId="4" fontId="7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left" wrapText="1"/>
    </xf>
    <xf numFmtId="0" fontId="8" fillId="0" borderId="2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3" fillId="0" borderId="57" xfId="20" applyFont="1" applyBorder="1" applyAlignment="1">
      <alignment horizontal="center"/>
      <protection/>
    </xf>
    <xf numFmtId="0" fontId="3" fillId="0" borderId="58" xfId="20" applyFont="1" applyBorder="1" applyAlignment="1">
      <alignment horizontal="center"/>
      <protection/>
    </xf>
    <xf numFmtId="0" fontId="3" fillId="0" borderId="59" xfId="20" applyFont="1" applyBorder="1" applyAlignment="1">
      <alignment horizontal="center"/>
      <protection/>
    </xf>
    <xf numFmtId="0" fontId="3" fillId="0" borderId="60" xfId="20" applyFont="1" applyBorder="1" applyAlignment="1">
      <alignment horizontal="center"/>
      <protection/>
    </xf>
    <xf numFmtId="0" fontId="3" fillId="0" borderId="3" xfId="20" applyFont="1" applyBorder="1" applyAlignment="1">
      <alignment horizontal="left" shrinkToFit="1"/>
      <protection/>
    </xf>
    <xf numFmtId="0" fontId="3" fillId="0" borderId="61" xfId="20" applyFont="1" applyBorder="1" applyAlignment="1">
      <alignment horizontal="left" shrinkToFit="1"/>
      <protection/>
    </xf>
    <xf numFmtId="3" fontId="10" fillId="0" borderId="43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0" fontId="12" fillId="0" borderId="16" xfId="20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2" fillId="0" borderId="0" xfId="20" applyFont="1" applyAlignment="1">
      <alignment horizontal="center"/>
      <protection/>
    </xf>
    <xf numFmtId="49" fontId="3" fillId="0" borderId="59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view="pageBreakPreview" zoomScale="60" workbookViewId="0" topLeftCell="A1">
      <selection activeCell="F17" sqref="F17"/>
    </sheetView>
  </sheetViews>
  <sheetFormatPr defaultColWidth="9.00390625" defaultRowHeight="12.75"/>
  <cols>
    <col min="1" max="1" width="2.00390625" style="74" customWidth="1"/>
    <col min="2" max="2" width="15.00390625" style="74" customWidth="1"/>
    <col min="3" max="3" width="15.875" style="74" customWidth="1"/>
    <col min="4" max="4" width="14.625" style="74" customWidth="1"/>
    <col min="5" max="5" width="12.25390625" style="74" customWidth="1"/>
    <col min="6" max="6" width="21.00390625" style="74" customWidth="1"/>
    <col min="7" max="7" width="14.125" style="74" customWidth="1"/>
    <col min="8" max="16384" width="9.125" style="74" customWidth="1"/>
  </cols>
  <sheetData>
    <row r="1" spans="1:7" ht="21.75" customHeight="1">
      <c r="A1" s="72" t="s">
        <v>0</v>
      </c>
      <c r="B1" s="73"/>
      <c r="C1" s="73"/>
      <c r="D1" s="73"/>
      <c r="E1" s="73"/>
      <c r="F1" s="73"/>
      <c r="G1" s="73"/>
    </row>
    <row r="2" ht="15" customHeight="1" thickBot="1"/>
    <row r="3" spans="1:7" ht="12.95" customHeight="1">
      <c r="A3" s="75" t="s">
        <v>1</v>
      </c>
      <c r="B3" s="76"/>
      <c r="C3" s="77" t="s">
        <v>2</v>
      </c>
      <c r="D3" s="77"/>
      <c r="E3" s="77"/>
      <c r="F3" s="78" t="s">
        <v>3</v>
      </c>
      <c r="G3" s="79"/>
    </row>
    <row r="4" spans="1:7" ht="12.95" customHeight="1">
      <c r="A4" s="80"/>
      <c r="B4" s="81"/>
      <c r="C4" s="82" t="s">
        <v>247</v>
      </c>
      <c r="D4" s="83"/>
      <c r="E4" s="83"/>
      <c r="F4" s="84"/>
      <c r="G4" s="85"/>
    </row>
    <row r="5" spans="1:7" ht="12.95" customHeight="1">
      <c r="A5" s="86" t="s">
        <v>5</v>
      </c>
      <c r="B5" s="87"/>
      <c r="C5" s="88" t="s">
        <v>6</v>
      </c>
      <c r="D5" s="88"/>
      <c r="E5" s="88"/>
      <c r="F5" s="89" t="s">
        <v>7</v>
      </c>
      <c r="G5" s="90"/>
    </row>
    <row r="6" spans="1:7" ht="12.95" customHeight="1">
      <c r="A6" s="80"/>
      <c r="B6" s="81"/>
      <c r="C6" s="82" t="s">
        <v>248</v>
      </c>
      <c r="D6" s="83"/>
      <c r="E6" s="83"/>
      <c r="F6" s="91"/>
      <c r="G6" s="85"/>
    </row>
    <row r="7" spans="1:9" ht="12.75">
      <c r="A7" s="86" t="s">
        <v>8</v>
      </c>
      <c r="B7" s="88"/>
      <c r="C7" s="191" t="s">
        <v>249</v>
      </c>
      <c r="D7" s="192"/>
      <c r="E7" s="92" t="s">
        <v>9</v>
      </c>
      <c r="F7" s="93"/>
      <c r="G7" s="94">
        <v>5</v>
      </c>
      <c r="H7" s="95"/>
      <c r="I7" s="95"/>
    </row>
    <row r="8" spans="1:7" ht="12.75">
      <c r="A8" s="86" t="s">
        <v>10</v>
      </c>
      <c r="B8" s="88"/>
      <c r="C8" s="191" t="s">
        <v>250</v>
      </c>
      <c r="D8" s="192"/>
      <c r="E8" s="89" t="s">
        <v>11</v>
      </c>
      <c r="F8" s="88"/>
      <c r="G8" s="96">
        <f>IF(PocetMJ=0,,ROUND((F30+F32)/PocetMJ,1))</f>
        <v>0</v>
      </c>
    </row>
    <row r="9" spans="1:7" ht="12.75">
      <c r="A9" s="97" t="s">
        <v>12</v>
      </c>
      <c r="B9" s="98"/>
      <c r="C9" s="98">
        <v>7</v>
      </c>
      <c r="D9" s="98"/>
      <c r="E9" s="99" t="s">
        <v>13</v>
      </c>
      <c r="F9" s="98"/>
      <c r="G9" s="100"/>
    </row>
    <row r="10" spans="1:57" ht="12.75">
      <c r="A10" s="101" t="s">
        <v>14</v>
      </c>
      <c r="B10" s="102"/>
      <c r="C10" s="102"/>
      <c r="D10" s="102"/>
      <c r="E10" s="84" t="s">
        <v>15</v>
      </c>
      <c r="F10" s="102"/>
      <c r="G10" s="85"/>
      <c r="BA10" s="103"/>
      <c r="BB10" s="103"/>
      <c r="BC10" s="103"/>
      <c r="BD10" s="103"/>
      <c r="BE10" s="103"/>
    </row>
    <row r="11" spans="1:7" ht="12.75">
      <c r="A11" s="101"/>
      <c r="B11" s="102"/>
      <c r="C11" s="102"/>
      <c r="D11" s="102"/>
      <c r="E11" s="193"/>
      <c r="F11" s="194"/>
      <c r="G11" s="195"/>
    </row>
    <row r="12" spans="1:7" ht="28.5" customHeight="1" thickBot="1">
      <c r="A12" s="104" t="s">
        <v>16</v>
      </c>
      <c r="B12" s="105"/>
      <c r="C12" s="105"/>
      <c r="D12" s="105"/>
      <c r="E12" s="106"/>
      <c r="F12" s="106"/>
      <c r="G12" s="107"/>
    </row>
    <row r="13" spans="1:7" ht="17.25" customHeight="1" thickBot="1">
      <c r="A13" s="108" t="s">
        <v>17</v>
      </c>
      <c r="B13" s="109"/>
      <c r="C13" s="110"/>
      <c r="D13" s="111" t="s">
        <v>18</v>
      </c>
      <c r="E13" s="112"/>
      <c r="F13" s="112"/>
      <c r="G13" s="110"/>
    </row>
    <row r="14" spans="1:7" ht="15.95" customHeight="1">
      <c r="A14" s="113"/>
      <c r="B14" s="114" t="s">
        <v>19</v>
      </c>
      <c r="C14" s="115">
        <f>Dodavka</f>
        <v>0</v>
      </c>
      <c r="D14" s="116" t="str">
        <f>Rekapitulace!A29</f>
        <v>Individuální mimostaveništní doprava</v>
      </c>
      <c r="E14" s="117"/>
      <c r="F14" s="118"/>
      <c r="G14" s="115">
        <f>Rekapitulace!I29</f>
        <v>0</v>
      </c>
    </row>
    <row r="15" spans="1:7" ht="15.95" customHeight="1">
      <c r="A15" s="113" t="s">
        <v>20</v>
      </c>
      <c r="B15" s="114" t="s">
        <v>21</v>
      </c>
      <c r="C15" s="115">
        <f>Mont</f>
        <v>0</v>
      </c>
      <c r="D15" s="97" t="str">
        <f>Rekapitulace!A30</f>
        <v>Kompletační činnost zhotovitele</v>
      </c>
      <c r="E15" s="119"/>
      <c r="F15" s="120"/>
      <c r="G15" s="115">
        <f>Rekapitulace!I30</f>
        <v>0</v>
      </c>
    </row>
    <row r="16" spans="1:7" ht="15.95" customHeight="1">
      <c r="A16" s="113" t="s">
        <v>22</v>
      </c>
      <c r="B16" s="114" t="s">
        <v>23</v>
      </c>
      <c r="C16" s="115">
        <f>HSV</f>
        <v>0</v>
      </c>
      <c r="D16" s="97" t="str">
        <f>Rekapitulace!A31</f>
        <v>Zařízení staveniště</v>
      </c>
      <c r="E16" s="119"/>
      <c r="F16" s="120"/>
      <c r="G16" s="115">
        <f>Rekapitulace!I31</f>
        <v>0</v>
      </c>
    </row>
    <row r="17" spans="1:7" ht="15.95" customHeight="1">
      <c r="A17" s="121" t="s">
        <v>24</v>
      </c>
      <c r="B17" s="114" t="s">
        <v>25</v>
      </c>
      <c r="C17" s="115">
        <f>PSV</f>
        <v>0</v>
      </c>
      <c r="D17" s="97"/>
      <c r="E17" s="119"/>
      <c r="F17" s="120"/>
      <c r="G17" s="115"/>
    </row>
    <row r="18" spans="1:7" ht="15.95" customHeight="1">
      <c r="A18" s="122" t="s">
        <v>26</v>
      </c>
      <c r="B18" s="114"/>
      <c r="C18" s="115">
        <f>SUM(C14:C17)</f>
        <v>0</v>
      </c>
      <c r="D18" s="97"/>
      <c r="E18" s="119"/>
      <c r="F18" s="120"/>
      <c r="G18" s="115"/>
    </row>
    <row r="19" spans="1:7" ht="15.95" customHeight="1">
      <c r="A19" s="122"/>
      <c r="B19" s="114"/>
      <c r="C19" s="115"/>
      <c r="D19" s="97"/>
      <c r="E19" s="119"/>
      <c r="F19" s="120"/>
      <c r="G19" s="115"/>
    </row>
    <row r="20" spans="1:7" ht="15.95" customHeight="1">
      <c r="A20" s="122" t="s">
        <v>27</v>
      </c>
      <c r="B20" s="114"/>
      <c r="C20" s="115">
        <f>HZS</f>
        <v>0</v>
      </c>
      <c r="D20" s="97"/>
      <c r="E20" s="119"/>
      <c r="F20" s="120"/>
      <c r="G20" s="115"/>
    </row>
    <row r="21" spans="1:7" ht="15.95" customHeight="1">
      <c r="A21" s="101" t="s">
        <v>28</v>
      </c>
      <c r="B21" s="102"/>
      <c r="C21" s="115">
        <f>C18+C20</f>
        <v>0</v>
      </c>
      <c r="D21" s="97" t="s">
        <v>29</v>
      </c>
      <c r="E21" s="119"/>
      <c r="F21" s="120"/>
      <c r="G21" s="115">
        <f>G22-SUM(G14:G20)</f>
        <v>0</v>
      </c>
    </row>
    <row r="22" spans="1:7" ht="15.95" customHeight="1" thickBot="1">
      <c r="A22" s="97" t="s">
        <v>30</v>
      </c>
      <c r="B22" s="98"/>
      <c r="C22" s="123">
        <f>C21+G22</f>
        <v>0</v>
      </c>
      <c r="D22" s="124" t="s">
        <v>31</v>
      </c>
      <c r="E22" s="125"/>
      <c r="F22" s="126"/>
      <c r="G22" s="115">
        <f>VRN</f>
        <v>0</v>
      </c>
    </row>
    <row r="23" spans="1:7" ht="12.75">
      <c r="A23" s="75" t="s">
        <v>32</v>
      </c>
      <c r="B23" s="77"/>
      <c r="C23" s="78" t="s">
        <v>33</v>
      </c>
      <c r="D23" s="77"/>
      <c r="E23" s="78" t="s">
        <v>34</v>
      </c>
      <c r="F23" s="77"/>
      <c r="G23" s="79"/>
    </row>
    <row r="24" spans="1:7" ht="12.75">
      <c r="A24" s="86"/>
      <c r="B24" s="88"/>
      <c r="C24" s="89" t="s">
        <v>35</v>
      </c>
      <c r="D24" s="88"/>
      <c r="E24" s="89" t="s">
        <v>35</v>
      </c>
      <c r="F24" s="88"/>
      <c r="G24" s="90"/>
    </row>
    <row r="25" spans="1:7" ht="12.75">
      <c r="A25" s="101" t="s">
        <v>36</v>
      </c>
      <c r="B25" s="127"/>
      <c r="C25" s="84" t="s">
        <v>36</v>
      </c>
      <c r="D25" s="102"/>
      <c r="E25" s="84" t="s">
        <v>36</v>
      </c>
      <c r="F25" s="102"/>
      <c r="G25" s="85"/>
    </row>
    <row r="26" spans="1:7" ht="12.75">
      <c r="A26" s="101"/>
      <c r="B26" s="128"/>
      <c r="C26" s="84" t="s">
        <v>37</v>
      </c>
      <c r="D26" s="102"/>
      <c r="E26" s="84" t="s">
        <v>38</v>
      </c>
      <c r="F26" s="102"/>
      <c r="G26" s="85"/>
    </row>
    <row r="27" spans="1:7" ht="12.75">
      <c r="A27" s="101"/>
      <c r="B27" s="102"/>
      <c r="C27" s="84"/>
      <c r="D27" s="102"/>
      <c r="E27" s="84"/>
      <c r="F27" s="102"/>
      <c r="G27" s="85"/>
    </row>
    <row r="28" spans="1:7" ht="97.5" customHeight="1">
      <c r="A28" s="101"/>
      <c r="B28" s="102"/>
      <c r="C28" s="84"/>
      <c r="D28" s="102"/>
      <c r="E28" s="84"/>
      <c r="F28" s="102"/>
      <c r="G28" s="85"/>
    </row>
    <row r="29" spans="1:7" ht="12.75">
      <c r="A29" s="86" t="s">
        <v>39</v>
      </c>
      <c r="B29" s="88"/>
      <c r="C29" s="129">
        <v>0</v>
      </c>
      <c r="D29" s="88" t="s">
        <v>40</v>
      </c>
      <c r="E29" s="89"/>
      <c r="F29" s="130"/>
      <c r="G29" s="90"/>
    </row>
    <row r="30" spans="1:7" ht="12.75">
      <c r="A30" s="86" t="s">
        <v>39</v>
      </c>
      <c r="B30" s="88"/>
      <c r="C30" s="129">
        <v>15</v>
      </c>
      <c r="D30" s="88" t="s">
        <v>40</v>
      </c>
      <c r="E30" s="89"/>
      <c r="F30" s="130">
        <v>0</v>
      </c>
      <c r="G30" s="90"/>
    </row>
    <row r="31" spans="1:7" ht="12.75">
      <c r="A31" s="86" t="s">
        <v>41</v>
      </c>
      <c r="B31" s="88"/>
      <c r="C31" s="129">
        <v>15</v>
      </c>
      <c r="D31" s="88" t="s">
        <v>40</v>
      </c>
      <c r="E31" s="89"/>
      <c r="F31" s="131">
        <f>ROUND(PRODUCT(F30,C31/100),0)</f>
        <v>0</v>
      </c>
      <c r="G31" s="100"/>
    </row>
    <row r="32" spans="1:7" ht="12.75">
      <c r="A32" s="86" t="s">
        <v>39</v>
      </c>
      <c r="B32" s="88"/>
      <c r="C32" s="129">
        <v>21</v>
      </c>
      <c r="D32" s="88" t="s">
        <v>40</v>
      </c>
      <c r="E32" s="89"/>
      <c r="F32" s="130">
        <f>C22</f>
        <v>0</v>
      </c>
      <c r="G32" s="90"/>
    </row>
    <row r="33" spans="1:7" ht="12.75">
      <c r="A33" s="86" t="s">
        <v>41</v>
      </c>
      <c r="B33" s="88"/>
      <c r="C33" s="129">
        <v>21</v>
      </c>
      <c r="D33" s="88" t="s">
        <v>40</v>
      </c>
      <c r="E33" s="89"/>
      <c r="F33" s="131">
        <f>ROUND(PRODUCT(F32,C33/100),0)</f>
        <v>0</v>
      </c>
      <c r="G33" s="100"/>
    </row>
    <row r="34" spans="1:7" s="137" customFormat="1" ht="19.5" customHeight="1" thickBot="1">
      <c r="A34" s="132" t="s">
        <v>42</v>
      </c>
      <c r="B34" s="133"/>
      <c r="C34" s="133"/>
      <c r="D34" s="133"/>
      <c r="E34" s="134"/>
      <c r="F34" s="135">
        <f>ROUND(SUM(F29:F33),0)</f>
        <v>0</v>
      </c>
      <c r="G34" s="136"/>
    </row>
    <row r="36" spans="1:8" ht="12.75">
      <c r="A36" s="138" t="s">
        <v>43</v>
      </c>
      <c r="B36" s="138"/>
      <c r="C36" s="138"/>
      <c r="D36" s="138"/>
      <c r="E36" s="138"/>
      <c r="F36" s="138"/>
      <c r="G36" s="138"/>
      <c r="H36" s="74" t="s">
        <v>4</v>
      </c>
    </row>
    <row r="37" spans="1:8" ht="14.25" customHeight="1">
      <c r="A37" s="138"/>
      <c r="B37" s="196" t="s">
        <v>246</v>
      </c>
      <c r="C37" s="196"/>
      <c r="D37" s="196"/>
      <c r="E37" s="196"/>
      <c r="F37" s="196"/>
      <c r="G37" s="196"/>
      <c r="H37" s="74" t="s">
        <v>4</v>
      </c>
    </row>
    <row r="38" spans="1:8" ht="12.75" customHeight="1">
      <c r="A38" s="139"/>
      <c r="B38" s="196"/>
      <c r="C38" s="196"/>
      <c r="D38" s="196"/>
      <c r="E38" s="196"/>
      <c r="F38" s="196"/>
      <c r="G38" s="196"/>
      <c r="H38" s="74" t="s">
        <v>4</v>
      </c>
    </row>
    <row r="39" spans="1:8" ht="12.75">
      <c r="A39" s="139"/>
      <c r="B39" s="196"/>
      <c r="C39" s="196"/>
      <c r="D39" s="196"/>
      <c r="E39" s="196"/>
      <c r="F39" s="196"/>
      <c r="G39" s="196"/>
      <c r="H39" s="74" t="s">
        <v>4</v>
      </c>
    </row>
    <row r="40" spans="1:8" ht="12.75">
      <c r="A40" s="139"/>
      <c r="B40" s="196"/>
      <c r="C40" s="196"/>
      <c r="D40" s="196"/>
      <c r="E40" s="196"/>
      <c r="F40" s="196"/>
      <c r="G40" s="196"/>
      <c r="H40" s="74" t="s">
        <v>4</v>
      </c>
    </row>
    <row r="41" spans="1:8" ht="12.75">
      <c r="A41" s="139"/>
      <c r="B41" s="196"/>
      <c r="C41" s="196"/>
      <c r="D41" s="196"/>
      <c r="E41" s="196"/>
      <c r="F41" s="196"/>
      <c r="G41" s="196"/>
      <c r="H41" s="74" t="s">
        <v>4</v>
      </c>
    </row>
    <row r="42" spans="1:8" ht="12.75">
      <c r="A42" s="139"/>
      <c r="B42" s="196"/>
      <c r="C42" s="196"/>
      <c r="D42" s="196"/>
      <c r="E42" s="196"/>
      <c r="F42" s="196"/>
      <c r="G42" s="196"/>
      <c r="H42" s="74" t="s">
        <v>4</v>
      </c>
    </row>
    <row r="43" spans="1:8" ht="12.75">
      <c r="A43" s="139"/>
      <c r="B43" s="196"/>
      <c r="C43" s="196"/>
      <c r="D43" s="196"/>
      <c r="E43" s="196"/>
      <c r="F43" s="196"/>
      <c r="G43" s="196"/>
      <c r="H43" s="74" t="s">
        <v>4</v>
      </c>
    </row>
    <row r="44" spans="1:8" ht="12.75">
      <c r="A44" s="139"/>
      <c r="B44" s="196"/>
      <c r="C44" s="196"/>
      <c r="D44" s="196"/>
      <c r="E44" s="196"/>
      <c r="F44" s="196"/>
      <c r="G44" s="196"/>
      <c r="H44" s="74" t="s">
        <v>4</v>
      </c>
    </row>
    <row r="45" spans="1:8" ht="12.75">
      <c r="A45" s="139"/>
      <c r="B45" s="196"/>
      <c r="C45" s="196"/>
      <c r="D45" s="196"/>
      <c r="E45" s="196"/>
      <c r="F45" s="196"/>
      <c r="G45" s="196"/>
      <c r="H45" s="74" t="s">
        <v>4</v>
      </c>
    </row>
    <row r="46" spans="2:7" ht="12.75">
      <c r="B46" s="190"/>
      <c r="C46" s="190"/>
      <c r="D46" s="190"/>
      <c r="E46" s="190"/>
      <c r="F46" s="190"/>
      <c r="G46" s="190"/>
    </row>
    <row r="47" spans="2:7" ht="12.75">
      <c r="B47" s="190"/>
      <c r="C47" s="190"/>
      <c r="D47" s="190"/>
      <c r="E47" s="190"/>
      <c r="F47" s="190"/>
      <c r="G47" s="190"/>
    </row>
    <row r="48" spans="2:7" ht="12.75">
      <c r="B48" s="190"/>
      <c r="C48" s="190"/>
      <c r="D48" s="190"/>
      <c r="E48" s="190"/>
      <c r="F48" s="190"/>
      <c r="G48" s="190"/>
    </row>
    <row r="49" spans="2:7" ht="12.75">
      <c r="B49" s="190"/>
      <c r="C49" s="190"/>
      <c r="D49" s="190"/>
      <c r="E49" s="190"/>
      <c r="F49" s="190"/>
      <c r="G49" s="190"/>
    </row>
    <row r="50" spans="2:7" ht="12.75">
      <c r="B50" s="190"/>
      <c r="C50" s="190"/>
      <c r="D50" s="190"/>
      <c r="E50" s="190"/>
      <c r="F50" s="190"/>
      <c r="G50" s="190"/>
    </row>
    <row r="51" spans="2:7" ht="12.75">
      <c r="B51" s="190"/>
      <c r="C51" s="190"/>
      <c r="D51" s="190"/>
      <c r="E51" s="190"/>
      <c r="F51" s="190"/>
      <c r="G51" s="190"/>
    </row>
    <row r="52" spans="2:7" ht="12.75">
      <c r="B52" s="190"/>
      <c r="C52" s="190"/>
      <c r="D52" s="190"/>
      <c r="E52" s="190"/>
      <c r="F52" s="190"/>
      <c r="G52" s="190"/>
    </row>
    <row r="53" spans="2:7" ht="12.75">
      <c r="B53" s="190"/>
      <c r="C53" s="190"/>
      <c r="D53" s="190"/>
      <c r="E53" s="190"/>
      <c r="F53" s="190"/>
      <c r="G53" s="190"/>
    </row>
    <row r="54" spans="2:7" ht="12.75">
      <c r="B54" s="190"/>
      <c r="C54" s="190"/>
      <c r="D54" s="190"/>
      <c r="E54" s="190"/>
      <c r="F54" s="190"/>
      <c r="G54" s="190"/>
    </row>
    <row r="55" spans="2:7" ht="12.75">
      <c r="B55" s="190"/>
      <c r="C55" s="190"/>
      <c r="D55" s="190"/>
      <c r="E55" s="190"/>
      <c r="F55" s="190"/>
      <c r="G55" s="190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&amp;RPříloha č. 4 - Položkový výkaz výměr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view="pageBreakPreview" zoomScale="60" workbookViewId="0" topLeftCell="A1">
      <selection activeCell="H32" sqref="H32:I32"/>
    </sheetView>
  </sheetViews>
  <sheetFormatPr defaultColWidth="9.00390625" defaultRowHeight="12.75"/>
  <cols>
    <col min="1" max="1" width="5.875" style="74" customWidth="1"/>
    <col min="2" max="2" width="6.125" style="74" customWidth="1"/>
    <col min="3" max="3" width="11.375" style="74" customWidth="1"/>
    <col min="4" max="4" width="15.875" style="74" customWidth="1"/>
    <col min="5" max="5" width="11.25390625" style="74" customWidth="1"/>
    <col min="6" max="6" width="10.875" style="74" customWidth="1"/>
    <col min="7" max="7" width="11.00390625" style="74" customWidth="1"/>
    <col min="8" max="8" width="11.125" style="74" customWidth="1"/>
    <col min="9" max="9" width="10.75390625" style="74" customWidth="1"/>
    <col min="10" max="16384" width="9.125" style="74" customWidth="1"/>
  </cols>
  <sheetData>
    <row r="1" spans="1:9" ht="13.5" thickTop="1">
      <c r="A1" s="197" t="s">
        <v>5</v>
      </c>
      <c r="B1" s="198"/>
      <c r="C1" s="5" t="str">
        <f>CONCATENATE(cislostavby," ",nazevstavby)</f>
        <v xml:space="preserve"> Vršovická 1442/65, Praha 10</v>
      </c>
      <c r="D1" s="6"/>
      <c r="E1" s="7"/>
      <c r="F1" s="6"/>
      <c r="G1" s="6"/>
      <c r="H1" s="140"/>
      <c r="I1" s="141"/>
    </row>
    <row r="2" spans="1:9" ht="13.5" thickBot="1">
      <c r="A2" s="199" t="s">
        <v>1</v>
      </c>
      <c r="B2" s="200"/>
      <c r="C2" s="11" t="str">
        <f>CONCATENATE(cisloobjektu," ",nazevobjektu)</f>
        <v xml:space="preserve"> Výměna výtahů</v>
      </c>
      <c r="D2" s="12"/>
      <c r="E2" s="13"/>
      <c r="F2" s="12"/>
      <c r="G2" s="201"/>
      <c r="H2" s="201"/>
      <c r="I2" s="202"/>
    </row>
    <row r="3" ht="13.5" thickTop="1"/>
    <row r="4" spans="1:9" ht="19.5" customHeight="1">
      <c r="A4" s="142" t="s">
        <v>44</v>
      </c>
      <c r="B4" s="72"/>
      <c r="C4" s="72"/>
      <c r="D4" s="72"/>
      <c r="E4" s="72"/>
      <c r="F4" s="72"/>
      <c r="G4" s="72"/>
      <c r="H4" s="72"/>
      <c r="I4" s="72"/>
    </row>
    <row r="5" ht="13.5" thickBot="1"/>
    <row r="6" spans="1:9" s="102" customFormat="1" ht="13.5" thickBot="1">
      <c r="A6" s="143"/>
      <c r="B6" s="144" t="s">
        <v>45</v>
      </c>
      <c r="C6" s="144"/>
      <c r="D6" s="145"/>
      <c r="E6" s="146" t="s">
        <v>46</v>
      </c>
      <c r="F6" s="147" t="s">
        <v>47</v>
      </c>
      <c r="G6" s="147" t="s">
        <v>48</v>
      </c>
      <c r="H6" s="147" t="s">
        <v>49</v>
      </c>
      <c r="I6" s="148" t="s">
        <v>27</v>
      </c>
    </row>
    <row r="7" spans="1:9" s="102" customFormat="1" ht="12.75">
      <c r="A7" s="149" t="str">
        <f>Položky!B7</f>
        <v>3</v>
      </c>
      <c r="B7" s="150" t="str">
        <f>Položky!C7</f>
        <v>Svislé a kompletní konstrukce</v>
      </c>
      <c r="C7" s="151"/>
      <c r="D7" s="152"/>
      <c r="E7" s="153">
        <f>Položky!G17</f>
        <v>0</v>
      </c>
      <c r="F7" s="154">
        <v>0</v>
      </c>
      <c r="G7" s="154">
        <v>0</v>
      </c>
      <c r="H7" s="154">
        <v>0</v>
      </c>
      <c r="I7" s="155">
        <v>0</v>
      </c>
    </row>
    <row r="8" spans="1:9" s="102" customFormat="1" ht="12.75">
      <c r="A8" s="149" t="str">
        <f>Položky!B18</f>
        <v>4</v>
      </c>
      <c r="B8" s="150" t="str">
        <f>Položky!C18</f>
        <v>Vodorovné konstrukce</v>
      </c>
      <c r="C8" s="151"/>
      <c r="D8" s="152"/>
      <c r="E8" s="153">
        <f>Položky!G22</f>
        <v>0</v>
      </c>
      <c r="F8" s="154">
        <v>0</v>
      </c>
      <c r="G8" s="154">
        <v>0</v>
      </c>
      <c r="H8" s="154">
        <v>0</v>
      </c>
      <c r="I8" s="155">
        <v>0</v>
      </c>
    </row>
    <row r="9" spans="1:9" s="102" customFormat="1" ht="12.75">
      <c r="A9" s="149" t="str">
        <f>Položky!B23</f>
        <v>61</v>
      </c>
      <c r="B9" s="150" t="str">
        <f>Položky!C23</f>
        <v>Upravy povrchů vnitřní</v>
      </c>
      <c r="C9" s="151"/>
      <c r="D9" s="152"/>
      <c r="E9" s="153">
        <f>Položky!G27</f>
        <v>0</v>
      </c>
      <c r="F9" s="154">
        <v>0</v>
      </c>
      <c r="G9" s="154">
        <v>0</v>
      </c>
      <c r="H9" s="154">
        <v>0</v>
      </c>
      <c r="I9" s="155">
        <v>0</v>
      </c>
    </row>
    <row r="10" spans="1:9" s="102" customFormat="1" ht="12.75">
      <c r="A10" s="149" t="str">
        <f>Položky!B28</f>
        <v>64</v>
      </c>
      <c r="B10" s="150" t="str">
        <f>Položky!C28</f>
        <v>Výplně otvorů</v>
      </c>
      <c r="C10" s="151"/>
      <c r="D10" s="152"/>
      <c r="E10" s="153">
        <f>Položky!G31</f>
        <v>0</v>
      </c>
      <c r="F10" s="154">
        <v>0</v>
      </c>
      <c r="G10" s="154">
        <v>0</v>
      </c>
      <c r="H10" s="154">
        <v>0</v>
      </c>
      <c r="I10" s="155">
        <v>0</v>
      </c>
    </row>
    <row r="11" spans="1:9" s="102" customFormat="1" ht="12.75">
      <c r="A11" s="149" t="str">
        <f>Položky!B32</f>
        <v>90</v>
      </c>
      <c r="B11" s="150" t="str">
        <f>Položky!C32</f>
        <v>Přípočty</v>
      </c>
      <c r="C11" s="151"/>
      <c r="D11" s="152"/>
      <c r="E11" s="153">
        <f>Položky!G34</f>
        <v>0</v>
      </c>
      <c r="F11" s="154">
        <v>0</v>
      </c>
      <c r="G11" s="154">
        <v>0</v>
      </c>
      <c r="H11" s="154">
        <v>0</v>
      </c>
      <c r="I11" s="155">
        <v>0</v>
      </c>
    </row>
    <row r="12" spans="1:9" s="102" customFormat="1" ht="12.75">
      <c r="A12" s="149" t="str">
        <f>Položky!B35</f>
        <v>94</v>
      </c>
      <c r="B12" s="150" t="str">
        <f>Položky!C35</f>
        <v>Lešení a stavební výtahy</v>
      </c>
      <c r="C12" s="151"/>
      <c r="D12" s="152"/>
      <c r="E12" s="153">
        <f>Položky!G41</f>
        <v>0</v>
      </c>
      <c r="F12" s="154">
        <v>0</v>
      </c>
      <c r="G12" s="154">
        <v>0</v>
      </c>
      <c r="H12" s="154">
        <v>0</v>
      </c>
      <c r="I12" s="155">
        <v>0</v>
      </c>
    </row>
    <row r="13" spans="1:9" s="102" customFormat="1" ht="12.75">
      <c r="A13" s="149" t="str">
        <f>Položky!B42</f>
        <v>95</v>
      </c>
      <c r="B13" s="150" t="str">
        <f>Položky!C42</f>
        <v>Dokončovací kce na pozem.stav.</v>
      </c>
      <c r="C13" s="151"/>
      <c r="D13" s="152"/>
      <c r="E13" s="153">
        <f>Položky!G59</f>
        <v>0</v>
      </c>
      <c r="F13" s="154">
        <v>0</v>
      </c>
      <c r="G13" s="154">
        <v>0</v>
      </c>
      <c r="H13" s="154">
        <v>0</v>
      </c>
      <c r="I13" s="155">
        <v>0</v>
      </c>
    </row>
    <row r="14" spans="1:9" s="102" customFormat="1" ht="12.75">
      <c r="A14" s="149" t="str">
        <f>Položky!B60</f>
        <v>96</v>
      </c>
      <c r="B14" s="150" t="str">
        <f>Položky!C60</f>
        <v>Bourání konstrukcí</v>
      </c>
      <c r="C14" s="151"/>
      <c r="D14" s="152"/>
      <c r="E14" s="153">
        <f>Položky!G64</f>
        <v>0</v>
      </c>
      <c r="F14" s="154">
        <v>0</v>
      </c>
      <c r="G14" s="154">
        <v>0</v>
      </c>
      <c r="H14" s="154">
        <v>0</v>
      </c>
      <c r="I14" s="155">
        <v>0</v>
      </c>
    </row>
    <row r="15" spans="1:9" s="102" customFormat="1" ht="12.75">
      <c r="A15" s="149" t="str">
        <f>Položky!B65</f>
        <v>97</v>
      </c>
      <c r="B15" s="150" t="str">
        <f>Položky!C65</f>
        <v>Prorážení otvorů</v>
      </c>
      <c r="C15" s="151"/>
      <c r="D15" s="152"/>
      <c r="E15" s="153">
        <f>Položky!G79</f>
        <v>0</v>
      </c>
      <c r="F15" s="154">
        <v>0</v>
      </c>
      <c r="G15" s="154">
        <v>0</v>
      </c>
      <c r="H15" s="154">
        <v>0</v>
      </c>
      <c r="I15" s="155">
        <v>0</v>
      </c>
    </row>
    <row r="16" spans="1:9" s="102" customFormat="1" ht="12.75">
      <c r="A16" s="149" t="str">
        <f>Položky!B80</f>
        <v>99</v>
      </c>
      <c r="B16" s="150" t="str">
        <f>Položky!C80</f>
        <v>Staveništní přesun hmot</v>
      </c>
      <c r="C16" s="151"/>
      <c r="D16" s="152"/>
      <c r="E16" s="153">
        <f>Položky!G82</f>
        <v>0</v>
      </c>
      <c r="F16" s="154">
        <v>0</v>
      </c>
      <c r="G16" s="154">
        <v>0</v>
      </c>
      <c r="H16" s="154">
        <v>0</v>
      </c>
      <c r="I16" s="155">
        <v>0</v>
      </c>
    </row>
    <row r="17" spans="1:9" s="102" customFormat="1" ht="12.75">
      <c r="A17" s="149" t="str">
        <f>Položky!B83</f>
        <v>766</v>
      </c>
      <c r="B17" s="150" t="str">
        <f>Položky!C83</f>
        <v>Konstrukce truhlářské</v>
      </c>
      <c r="C17" s="151"/>
      <c r="D17" s="152"/>
      <c r="E17" s="153">
        <v>0</v>
      </c>
      <c r="F17" s="154">
        <f>Položky!G89</f>
        <v>0</v>
      </c>
      <c r="G17" s="154">
        <v>0</v>
      </c>
      <c r="H17" s="154">
        <v>0</v>
      </c>
      <c r="I17" s="155">
        <v>0</v>
      </c>
    </row>
    <row r="18" spans="1:9" s="102" customFormat="1" ht="12.75">
      <c r="A18" s="149" t="str">
        <f>Položky!B90</f>
        <v>767</v>
      </c>
      <c r="B18" s="150" t="str">
        <f>Položky!C90</f>
        <v>Konstrukce zámečnické</v>
      </c>
      <c r="C18" s="151"/>
      <c r="D18" s="152"/>
      <c r="E18" s="153">
        <v>0</v>
      </c>
      <c r="F18" s="154">
        <f>Položky!G128</f>
        <v>0</v>
      </c>
      <c r="G18" s="154">
        <v>0</v>
      </c>
      <c r="H18" s="154">
        <v>0</v>
      </c>
      <c r="I18" s="155">
        <v>0</v>
      </c>
    </row>
    <row r="19" spans="1:9" s="102" customFormat="1" ht="12.75">
      <c r="A19" s="149" t="str">
        <f>Položky!B129</f>
        <v>777</v>
      </c>
      <c r="B19" s="150" t="str">
        <f>Položky!C129</f>
        <v>Podlahy ze syntetických hmot</v>
      </c>
      <c r="C19" s="151"/>
      <c r="D19" s="152"/>
      <c r="E19" s="153">
        <v>0</v>
      </c>
      <c r="F19" s="154">
        <f>Položky!G134</f>
        <v>0</v>
      </c>
      <c r="G19" s="154">
        <v>0</v>
      </c>
      <c r="H19" s="154">
        <v>0</v>
      </c>
      <c r="I19" s="155">
        <v>0</v>
      </c>
    </row>
    <row r="20" spans="1:9" s="102" customFormat="1" ht="12.75">
      <c r="A20" s="149" t="str">
        <f>Položky!B135</f>
        <v>783</v>
      </c>
      <c r="B20" s="150" t="str">
        <f>Položky!C135</f>
        <v>Nátěry</v>
      </c>
      <c r="C20" s="151"/>
      <c r="D20" s="152"/>
      <c r="E20" s="153">
        <v>0</v>
      </c>
      <c r="F20" s="154">
        <f>Položky!G144</f>
        <v>0</v>
      </c>
      <c r="G20" s="154">
        <v>0</v>
      </c>
      <c r="H20" s="154">
        <v>0</v>
      </c>
      <c r="I20" s="155">
        <v>0</v>
      </c>
    </row>
    <row r="21" spans="1:9" s="102" customFormat="1" ht="12.75">
      <c r="A21" s="149" t="str">
        <f>Položky!B145</f>
        <v>784</v>
      </c>
      <c r="B21" s="150" t="str">
        <f>Položky!C145</f>
        <v>Malby</v>
      </c>
      <c r="C21" s="151"/>
      <c r="D21" s="152"/>
      <c r="E21" s="153">
        <v>0</v>
      </c>
      <c r="F21" s="154">
        <f>Položky!G151</f>
        <v>0</v>
      </c>
      <c r="G21" s="154">
        <v>0</v>
      </c>
      <c r="H21" s="154">
        <v>0</v>
      </c>
      <c r="I21" s="155">
        <v>0</v>
      </c>
    </row>
    <row r="22" spans="1:9" s="102" customFormat="1" ht="12.75">
      <c r="A22" s="149" t="str">
        <f>Položky!B152</f>
        <v>M21</v>
      </c>
      <c r="B22" s="150" t="str">
        <f>Položky!C152</f>
        <v>Elektromontáže</v>
      </c>
      <c r="C22" s="151"/>
      <c r="D22" s="152"/>
      <c r="E22" s="153">
        <v>0</v>
      </c>
      <c r="F22" s="154">
        <f>Položky!G158</f>
        <v>0</v>
      </c>
      <c r="G22" s="154">
        <v>0</v>
      </c>
      <c r="H22" s="154">
        <v>0</v>
      </c>
      <c r="I22" s="155">
        <v>0</v>
      </c>
    </row>
    <row r="23" spans="1:9" s="102" customFormat="1" ht="13.5" thickBot="1">
      <c r="A23" s="149" t="str">
        <f>Položky!B159</f>
        <v>M33</v>
      </c>
      <c r="B23" s="150" t="str">
        <f>Položky!C159</f>
        <v>Montáže dopravních zař. a vah</v>
      </c>
      <c r="C23" s="151"/>
      <c r="D23" s="152"/>
      <c r="E23" s="153">
        <v>0</v>
      </c>
      <c r="F23" s="154">
        <f>Položky!G167</f>
        <v>0</v>
      </c>
      <c r="G23" s="154">
        <v>0</v>
      </c>
      <c r="H23" s="154">
        <v>0</v>
      </c>
      <c r="I23" s="155">
        <v>0</v>
      </c>
    </row>
    <row r="24" spans="1:9" s="161" customFormat="1" ht="13.5" thickBot="1">
      <c r="A24" s="156"/>
      <c r="B24" s="144" t="s">
        <v>50</v>
      </c>
      <c r="C24" s="144"/>
      <c r="D24" s="157"/>
      <c r="E24" s="158">
        <f>SUM(E7:E23)</f>
        <v>0</v>
      </c>
      <c r="F24" s="159">
        <f>SUM(F7:F23)</f>
        <v>0</v>
      </c>
      <c r="G24" s="159">
        <f>SUM(G7:G23)</f>
        <v>0</v>
      </c>
      <c r="H24" s="159">
        <f>SUM(H7:H23)</f>
        <v>0</v>
      </c>
      <c r="I24" s="160">
        <f>SUM(I7:I23)</f>
        <v>0</v>
      </c>
    </row>
    <row r="25" spans="1:9" ht="12.75">
      <c r="A25" s="151"/>
      <c r="B25" s="151"/>
      <c r="C25" s="151"/>
      <c r="D25" s="151"/>
      <c r="E25" s="151"/>
      <c r="F25" s="151"/>
      <c r="G25" s="151"/>
      <c r="H25" s="151"/>
      <c r="I25" s="151"/>
    </row>
    <row r="26" spans="1:57" ht="19.5" customHeight="1">
      <c r="A26" s="162" t="s">
        <v>51</v>
      </c>
      <c r="B26" s="162"/>
      <c r="C26" s="162"/>
      <c r="D26" s="162"/>
      <c r="E26" s="162"/>
      <c r="F26" s="162"/>
      <c r="G26" s="163"/>
      <c r="H26" s="162"/>
      <c r="I26" s="162"/>
      <c r="BA26" s="103"/>
      <c r="BB26" s="103"/>
      <c r="BC26" s="103"/>
      <c r="BD26" s="103"/>
      <c r="BE26" s="103"/>
    </row>
    <row r="27" spans="1:9" ht="13.5" thickBot="1">
      <c r="A27" s="164"/>
      <c r="B27" s="164"/>
      <c r="C27" s="164"/>
      <c r="D27" s="164"/>
      <c r="E27" s="164"/>
      <c r="F27" s="164"/>
      <c r="G27" s="164"/>
      <c r="H27" s="164"/>
      <c r="I27" s="164"/>
    </row>
    <row r="28" spans="1:9" ht="12.75">
      <c r="A28" s="165" t="s">
        <v>52</v>
      </c>
      <c r="B28" s="166"/>
      <c r="C28" s="166"/>
      <c r="D28" s="167"/>
      <c r="E28" s="168" t="s">
        <v>53</v>
      </c>
      <c r="F28" s="169" t="s">
        <v>54</v>
      </c>
      <c r="G28" s="170" t="s">
        <v>55</v>
      </c>
      <c r="H28" s="171"/>
      <c r="I28" s="172" t="s">
        <v>53</v>
      </c>
    </row>
    <row r="29" spans="1:53" ht="12.75">
      <c r="A29" s="173" t="s">
        <v>242</v>
      </c>
      <c r="B29" s="174"/>
      <c r="C29" s="174"/>
      <c r="D29" s="175"/>
      <c r="E29" s="176" t="s">
        <v>243</v>
      </c>
      <c r="F29" s="177">
        <v>0</v>
      </c>
      <c r="G29" s="178">
        <f>CHOOSE(BA29+1,HSV+PSV,HSV+PSV+Mont,HSV+PSV+Dodavka+Mont,HSV,PSV,Mont,Dodavka,Mont+Dodavka,0)</f>
        <v>0</v>
      </c>
      <c r="H29" s="179"/>
      <c r="I29" s="180">
        <f>E29+F29*G29/100</f>
        <v>0</v>
      </c>
      <c r="BA29" s="74">
        <v>0</v>
      </c>
    </row>
    <row r="30" spans="1:53" ht="12.75">
      <c r="A30" s="173" t="s">
        <v>244</v>
      </c>
      <c r="B30" s="174"/>
      <c r="C30" s="174"/>
      <c r="D30" s="175"/>
      <c r="E30" s="176" t="s">
        <v>243</v>
      </c>
      <c r="F30" s="177">
        <v>0</v>
      </c>
      <c r="G30" s="178">
        <f>CHOOSE(BA30+1,HSV+PSV,HSV+PSV+Mont,HSV+PSV+Dodavka+Mont,HSV,PSV,Mont,Dodavka,Mont+Dodavka,0)</f>
        <v>0</v>
      </c>
      <c r="H30" s="179"/>
      <c r="I30" s="180">
        <f>E30+F30*G30/100</f>
        <v>0</v>
      </c>
      <c r="BA30" s="74">
        <v>0</v>
      </c>
    </row>
    <row r="31" spans="1:53" ht="12.75">
      <c r="A31" s="173" t="s">
        <v>245</v>
      </c>
      <c r="B31" s="174"/>
      <c r="C31" s="174"/>
      <c r="D31" s="175"/>
      <c r="E31" s="176" t="s">
        <v>243</v>
      </c>
      <c r="F31" s="177">
        <v>0</v>
      </c>
      <c r="G31" s="178">
        <f>CHOOSE(BA31+1,HSV+PSV,HSV+PSV+Mont,HSV+PSV+Dodavka+Mont,HSV,PSV,Mont,Dodavka,Mont+Dodavka,0)</f>
        <v>0</v>
      </c>
      <c r="H31" s="179"/>
      <c r="I31" s="180">
        <f>E31+F31*G31/100</f>
        <v>0</v>
      </c>
      <c r="BA31" s="74">
        <v>0</v>
      </c>
    </row>
    <row r="32" spans="1:9" ht="13.5" thickBot="1">
      <c r="A32" s="181"/>
      <c r="B32" s="182" t="s">
        <v>56</v>
      </c>
      <c r="C32" s="183"/>
      <c r="D32" s="184"/>
      <c r="E32" s="185"/>
      <c r="F32" s="186"/>
      <c r="G32" s="186"/>
      <c r="H32" s="203">
        <f>SUM(I29:I31)</f>
        <v>0</v>
      </c>
      <c r="I32" s="204"/>
    </row>
    <row r="34" spans="2:9" ht="12.75">
      <c r="B34" s="161"/>
      <c r="F34" s="187"/>
      <c r="G34" s="188"/>
      <c r="H34" s="188"/>
      <c r="I34" s="189"/>
    </row>
    <row r="35" spans="6:9" ht="12.75">
      <c r="F35" s="187"/>
      <c r="G35" s="188"/>
      <c r="H35" s="188"/>
      <c r="I35" s="189"/>
    </row>
    <row r="36" spans="6:9" ht="12.75">
      <c r="F36" s="187"/>
      <c r="G36" s="188"/>
      <c r="H36" s="188"/>
      <c r="I36" s="189"/>
    </row>
    <row r="37" spans="6:9" ht="12.75">
      <c r="F37" s="187"/>
      <c r="G37" s="188"/>
      <c r="H37" s="188"/>
      <c r="I37" s="189"/>
    </row>
    <row r="38" spans="6:9" ht="12.75">
      <c r="F38" s="187"/>
      <c r="G38" s="188"/>
      <c r="H38" s="188"/>
      <c r="I38" s="189"/>
    </row>
    <row r="39" spans="6:9" ht="12.75">
      <c r="F39" s="187"/>
      <c r="G39" s="188"/>
      <c r="H39" s="188"/>
      <c r="I39" s="189"/>
    </row>
    <row r="40" spans="6:9" ht="12.75">
      <c r="F40" s="187"/>
      <c r="G40" s="188"/>
      <c r="H40" s="188"/>
      <c r="I40" s="189"/>
    </row>
    <row r="41" spans="6:9" ht="12.75">
      <c r="F41" s="187"/>
      <c r="G41" s="188"/>
      <c r="H41" s="188"/>
      <c r="I41" s="189"/>
    </row>
    <row r="42" spans="6:9" ht="12.75">
      <c r="F42" s="187"/>
      <c r="G42" s="188"/>
      <c r="H42" s="188"/>
      <c r="I42" s="189"/>
    </row>
    <row r="43" spans="6:9" ht="12.75">
      <c r="F43" s="187"/>
      <c r="G43" s="188"/>
      <c r="H43" s="188"/>
      <c r="I43" s="189"/>
    </row>
    <row r="44" spans="6:9" ht="12.75">
      <c r="F44" s="187"/>
      <c r="G44" s="188"/>
      <c r="H44" s="188"/>
      <c r="I44" s="189"/>
    </row>
    <row r="45" spans="6:9" ht="12.75">
      <c r="F45" s="187"/>
      <c r="G45" s="188"/>
      <c r="H45" s="188"/>
      <c r="I45" s="189"/>
    </row>
    <row r="46" spans="6:9" ht="12.75">
      <c r="F46" s="187"/>
      <c r="G46" s="188"/>
      <c r="H46" s="188"/>
      <c r="I46" s="189"/>
    </row>
    <row r="47" spans="6:9" ht="12.75">
      <c r="F47" s="187"/>
      <c r="G47" s="188"/>
      <c r="H47" s="188"/>
      <c r="I47" s="189"/>
    </row>
    <row r="48" spans="6:9" ht="12.75">
      <c r="F48" s="187"/>
      <c r="G48" s="188"/>
      <c r="H48" s="188"/>
      <c r="I48" s="189"/>
    </row>
    <row r="49" spans="6:9" ht="12.75">
      <c r="F49" s="187"/>
      <c r="G49" s="188"/>
      <c r="H49" s="188"/>
      <c r="I49" s="189"/>
    </row>
    <row r="50" spans="6:9" ht="12.75">
      <c r="F50" s="187"/>
      <c r="G50" s="188"/>
      <c r="H50" s="188"/>
      <c r="I50" s="189"/>
    </row>
    <row r="51" spans="6:9" ht="12.75">
      <c r="F51" s="187"/>
      <c r="G51" s="188"/>
      <c r="H51" s="188"/>
      <c r="I51" s="189"/>
    </row>
    <row r="52" spans="6:9" ht="12.75">
      <c r="F52" s="187"/>
      <c r="G52" s="188"/>
      <c r="H52" s="188"/>
      <c r="I52" s="189"/>
    </row>
    <row r="53" spans="6:9" ht="12.75">
      <c r="F53" s="187"/>
      <c r="G53" s="188"/>
      <c r="H53" s="188"/>
      <c r="I53" s="189"/>
    </row>
    <row r="54" spans="6:9" ht="12.75">
      <c r="F54" s="187"/>
      <c r="G54" s="188"/>
      <c r="H54" s="188"/>
      <c r="I54" s="189"/>
    </row>
    <row r="55" spans="6:9" ht="12.75">
      <c r="F55" s="187"/>
      <c r="G55" s="188"/>
      <c r="H55" s="188"/>
      <c r="I55" s="189"/>
    </row>
    <row r="56" spans="6:9" ht="12.75">
      <c r="F56" s="187"/>
      <c r="G56" s="188"/>
      <c r="H56" s="188"/>
      <c r="I56" s="189"/>
    </row>
    <row r="57" spans="6:9" ht="12.75">
      <c r="F57" s="187"/>
      <c r="G57" s="188"/>
      <c r="H57" s="188"/>
      <c r="I57" s="189"/>
    </row>
    <row r="58" spans="6:9" ht="12.75">
      <c r="F58" s="187"/>
      <c r="G58" s="188"/>
      <c r="H58" s="188"/>
      <c r="I58" s="189"/>
    </row>
    <row r="59" spans="6:9" ht="12.75">
      <c r="F59" s="187"/>
      <c r="G59" s="188"/>
      <c r="H59" s="188"/>
      <c r="I59" s="189"/>
    </row>
    <row r="60" spans="6:9" ht="12.75">
      <c r="F60" s="187"/>
      <c r="G60" s="188"/>
      <c r="H60" s="188"/>
      <c r="I60" s="189"/>
    </row>
    <row r="61" spans="6:9" ht="12.75">
      <c r="F61" s="187"/>
      <c r="G61" s="188"/>
      <c r="H61" s="188"/>
      <c r="I61" s="189"/>
    </row>
    <row r="62" spans="6:9" ht="12.75">
      <c r="F62" s="187"/>
      <c r="G62" s="188"/>
      <c r="H62" s="188"/>
      <c r="I62" s="189"/>
    </row>
    <row r="63" spans="6:9" ht="12.75">
      <c r="F63" s="187"/>
      <c r="G63" s="188"/>
      <c r="H63" s="188"/>
      <c r="I63" s="189"/>
    </row>
    <row r="64" spans="6:9" ht="12.75">
      <c r="F64" s="187"/>
      <c r="G64" s="188"/>
      <c r="H64" s="188"/>
      <c r="I64" s="189"/>
    </row>
    <row r="65" spans="6:9" ht="12.75">
      <c r="F65" s="187"/>
      <c r="G65" s="188"/>
      <c r="H65" s="188"/>
      <c r="I65" s="189"/>
    </row>
    <row r="66" spans="6:9" ht="12.75">
      <c r="F66" s="187"/>
      <c r="G66" s="188"/>
      <c r="H66" s="188"/>
      <c r="I66" s="189"/>
    </row>
    <row r="67" spans="6:9" ht="12.75">
      <c r="F67" s="187"/>
      <c r="G67" s="188"/>
      <c r="H67" s="188"/>
      <c r="I67" s="189"/>
    </row>
    <row r="68" spans="6:9" ht="12.75">
      <c r="F68" s="187"/>
      <c r="G68" s="188"/>
      <c r="H68" s="188"/>
      <c r="I68" s="189"/>
    </row>
    <row r="69" spans="6:9" ht="12.75">
      <c r="F69" s="187"/>
      <c r="G69" s="188"/>
      <c r="H69" s="188"/>
      <c r="I69" s="189"/>
    </row>
    <row r="70" spans="6:9" ht="12.75">
      <c r="F70" s="187"/>
      <c r="G70" s="188"/>
      <c r="H70" s="188"/>
      <c r="I70" s="189"/>
    </row>
    <row r="71" spans="6:9" ht="12.75">
      <c r="F71" s="187"/>
      <c r="G71" s="188"/>
      <c r="H71" s="188"/>
      <c r="I71" s="189"/>
    </row>
    <row r="72" spans="6:9" ht="12.75">
      <c r="F72" s="187"/>
      <c r="G72" s="188"/>
      <c r="H72" s="188"/>
      <c r="I72" s="189"/>
    </row>
    <row r="73" spans="6:9" ht="12.75">
      <c r="F73" s="187"/>
      <c r="G73" s="188"/>
      <c r="H73" s="188"/>
      <c r="I73" s="189"/>
    </row>
    <row r="74" spans="6:9" ht="12.75">
      <c r="F74" s="187"/>
      <c r="G74" s="188"/>
      <c r="H74" s="188"/>
      <c r="I74" s="189"/>
    </row>
    <row r="75" spans="6:9" ht="12.75">
      <c r="F75" s="187"/>
      <c r="G75" s="188"/>
      <c r="H75" s="188"/>
      <c r="I75" s="189"/>
    </row>
    <row r="76" spans="6:9" ht="12.75">
      <c r="F76" s="187"/>
      <c r="G76" s="188"/>
      <c r="H76" s="188"/>
      <c r="I76" s="189"/>
    </row>
    <row r="77" spans="6:9" ht="12.75">
      <c r="F77" s="187"/>
      <c r="G77" s="188"/>
      <c r="H77" s="188"/>
      <c r="I77" s="189"/>
    </row>
    <row r="78" spans="6:9" ht="12.75">
      <c r="F78" s="187"/>
      <c r="G78" s="188"/>
      <c r="H78" s="188"/>
      <c r="I78" s="189"/>
    </row>
    <row r="79" spans="6:9" ht="12.75">
      <c r="F79" s="187"/>
      <c r="G79" s="188"/>
      <c r="H79" s="188"/>
      <c r="I79" s="189"/>
    </row>
    <row r="80" spans="6:9" ht="12.75">
      <c r="F80" s="187"/>
      <c r="G80" s="188"/>
      <c r="H80" s="188"/>
      <c r="I80" s="189"/>
    </row>
    <row r="81" spans="6:9" ht="12.75">
      <c r="F81" s="187"/>
      <c r="G81" s="188"/>
      <c r="H81" s="188"/>
      <c r="I81" s="189"/>
    </row>
    <row r="82" spans="6:9" ht="12.75">
      <c r="F82" s="187"/>
      <c r="G82" s="188"/>
      <c r="H82" s="188"/>
      <c r="I82" s="189"/>
    </row>
    <row r="83" spans="6:9" ht="12.75">
      <c r="F83" s="187"/>
      <c r="G83" s="188"/>
      <c r="H83" s="188"/>
      <c r="I83" s="189"/>
    </row>
  </sheetData>
  <mergeCells count="4">
    <mergeCell ref="A1:B1"/>
    <mergeCell ref="A2:B2"/>
    <mergeCell ref="G2:I2"/>
    <mergeCell ref="H32:I32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&amp;RPříloha č. 4 Položkový výkaz výměr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showGridLines="0" showZeros="0" view="pageBreakPreview" zoomScale="115" zoomScaleSheetLayoutView="115" workbookViewId="0" topLeftCell="B1">
      <selection activeCell="C10" sqref="C10:D10"/>
    </sheetView>
  </sheetViews>
  <sheetFormatPr defaultColWidth="9.00390625" defaultRowHeight="12.75"/>
  <cols>
    <col min="1" max="1" width="4.375" style="1" customWidth="1"/>
    <col min="2" max="2" width="13.625" style="1" customWidth="1"/>
    <col min="3" max="3" width="47.625" style="1" customWidth="1"/>
    <col min="4" max="4" width="5.625" style="1" customWidth="1"/>
    <col min="5" max="5" width="10.00390625" style="39" customWidth="1"/>
    <col min="6" max="6" width="12.625" style="1" customWidth="1"/>
    <col min="7" max="7" width="16.125" style="1" customWidth="1"/>
    <col min="8" max="8" width="13.125" style="1" customWidth="1"/>
    <col min="9" max="9" width="14.625" style="1" customWidth="1"/>
    <col min="10" max="10" width="12.75390625" style="1" customWidth="1"/>
    <col min="11" max="11" width="13.625" style="1" customWidth="1"/>
    <col min="12" max="16384" width="9.125" style="1" customWidth="1"/>
  </cols>
  <sheetData>
    <row r="1" spans="1:9" ht="15">
      <c r="A1" s="207" t="s">
        <v>57</v>
      </c>
      <c r="B1" s="207"/>
      <c r="C1" s="207"/>
      <c r="D1" s="207"/>
      <c r="E1" s="207"/>
      <c r="F1" s="207"/>
      <c r="G1" s="207"/>
      <c r="H1" s="207"/>
      <c r="I1" s="207"/>
    </row>
    <row r="2" spans="2:7" ht="13.5" thickBot="1">
      <c r="B2" s="2"/>
      <c r="C2" s="3"/>
      <c r="D2" s="3"/>
      <c r="E2" s="4"/>
      <c r="F2" s="3"/>
      <c r="G2" s="3"/>
    </row>
    <row r="3" spans="1:9" ht="13.5" thickTop="1">
      <c r="A3" s="197" t="s">
        <v>5</v>
      </c>
      <c r="B3" s="198"/>
      <c r="C3" s="5" t="str">
        <f>CONCATENATE(cislostavby," ",nazevstavby)</f>
        <v xml:space="preserve"> Vršovická 1442/65, Praha 10</v>
      </c>
      <c r="D3" s="6"/>
      <c r="E3" s="7"/>
      <c r="F3" s="6"/>
      <c r="G3" s="8"/>
      <c r="H3" s="9">
        <f>Rekapitulace!H1</f>
        <v>0</v>
      </c>
      <c r="I3" s="10"/>
    </row>
    <row r="4" spans="1:9" ht="13.5" thickBot="1">
      <c r="A4" s="208" t="s">
        <v>1</v>
      </c>
      <c r="B4" s="200"/>
      <c r="C4" s="11" t="str">
        <f>CONCATENATE(cisloobjektu," ",nazevobjektu)</f>
        <v xml:space="preserve"> Výměna výtahů</v>
      </c>
      <c r="D4" s="12"/>
      <c r="E4" s="13"/>
      <c r="F4" s="12"/>
      <c r="G4" s="201"/>
      <c r="H4" s="201"/>
      <c r="I4" s="202"/>
    </row>
    <row r="5" spans="1:9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ht="12.75">
      <c r="A6" s="18" t="s">
        <v>58</v>
      </c>
      <c r="B6" s="19" t="s">
        <v>59</v>
      </c>
      <c r="C6" s="19" t="s">
        <v>60</v>
      </c>
      <c r="D6" s="19" t="s">
        <v>61</v>
      </c>
      <c r="E6" s="20" t="s">
        <v>62</v>
      </c>
      <c r="F6" s="19" t="s">
        <v>63</v>
      </c>
      <c r="G6" s="21" t="s">
        <v>64</v>
      </c>
      <c r="H6" s="22" t="s">
        <v>65</v>
      </c>
      <c r="I6" s="22" t="s">
        <v>66</v>
      </c>
      <c r="J6" s="22" t="s">
        <v>67</v>
      </c>
      <c r="K6" s="22" t="s">
        <v>68</v>
      </c>
    </row>
    <row r="7" spans="1:11" ht="12.75">
      <c r="A7" s="23" t="s">
        <v>69</v>
      </c>
      <c r="B7" s="24" t="s">
        <v>72</v>
      </c>
      <c r="C7" s="25" t="s">
        <v>73</v>
      </c>
      <c r="D7" s="26"/>
      <c r="E7" s="27"/>
      <c r="F7" s="27"/>
      <c r="G7" s="28"/>
      <c r="H7" s="29"/>
      <c r="I7" s="29"/>
      <c r="J7" s="29"/>
      <c r="K7" s="29"/>
    </row>
    <row r="8" spans="1:11" s="52" customFormat="1" ht="12.75">
      <c r="A8" s="45">
        <v>1</v>
      </c>
      <c r="B8" s="46" t="s">
        <v>251</v>
      </c>
      <c r="C8" s="47" t="s">
        <v>74</v>
      </c>
      <c r="D8" s="48" t="s">
        <v>75</v>
      </c>
      <c r="E8" s="49">
        <v>192.9888</v>
      </c>
      <c r="F8" s="49"/>
      <c r="G8" s="50">
        <f>E8*F8</f>
        <v>0</v>
      </c>
      <c r="H8" s="51">
        <v>0.03227</v>
      </c>
      <c r="I8" s="51">
        <f>E8*H8</f>
        <v>6.227748576</v>
      </c>
      <c r="J8" s="51">
        <v>0</v>
      </c>
      <c r="K8" s="51">
        <f>E8*J8</f>
        <v>0</v>
      </c>
    </row>
    <row r="9" spans="1:11" s="52" customFormat="1" ht="12.75">
      <c r="A9" s="53"/>
      <c r="B9" s="54"/>
      <c r="C9" s="205" t="s">
        <v>76</v>
      </c>
      <c r="D9" s="206"/>
      <c r="E9" s="55">
        <v>96.4944</v>
      </c>
      <c r="F9" s="56"/>
      <c r="G9" s="57"/>
      <c r="H9" s="58"/>
      <c r="I9" s="58"/>
      <c r="J9" s="58"/>
      <c r="K9" s="58"/>
    </row>
    <row r="10" spans="1:11" s="52" customFormat="1" ht="12.75">
      <c r="A10" s="53"/>
      <c r="B10" s="54"/>
      <c r="C10" s="205" t="s">
        <v>77</v>
      </c>
      <c r="D10" s="206"/>
      <c r="E10" s="55">
        <v>96.4944</v>
      </c>
      <c r="F10" s="56"/>
      <c r="G10" s="57"/>
      <c r="H10" s="58"/>
      <c r="I10" s="58"/>
      <c r="J10" s="58"/>
      <c r="K10" s="58"/>
    </row>
    <row r="11" spans="1:11" s="52" customFormat="1" ht="12.75">
      <c r="A11" s="45">
        <v>2</v>
      </c>
      <c r="B11" s="46" t="s">
        <v>252</v>
      </c>
      <c r="C11" s="47" t="s">
        <v>78</v>
      </c>
      <c r="D11" s="48" t="s">
        <v>75</v>
      </c>
      <c r="E11" s="49">
        <v>10.624</v>
      </c>
      <c r="F11" s="49"/>
      <c r="G11" s="50">
        <f>E11*F11</f>
        <v>0</v>
      </c>
      <c r="H11" s="51">
        <v>0.0532</v>
      </c>
      <c r="I11" s="51">
        <f>E11*H11</f>
        <v>0.5651968</v>
      </c>
      <c r="J11" s="51">
        <v>0</v>
      </c>
      <c r="K11" s="51">
        <f>E11*J11</f>
        <v>0</v>
      </c>
    </row>
    <row r="12" spans="1:11" s="52" customFormat="1" ht="12.75">
      <c r="A12" s="53"/>
      <c r="B12" s="54"/>
      <c r="C12" s="205" t="s">
        <v>79</v>
      </c>
      <c r="D12" s="206"/>
      <c r="E12" s="55">
        <v>10.624</v>
      </c>
      <c r="F12" s="56"/>
      <c r="G12" s="57"/>
      <c r="H12" s="58"/>
      <c r="I12" s="58"/>
      <c r="J12" s="58"/>
      <c r="K12" s="58"/>
    </row>
    <row r="13" spans="1:11" s="52" customFormat="1" ht="12.75">
      <c r="A13" s="45">
        <v>3</v>
      </c>
      <c r="B13" s="46" t="s">
        <v>253</v>
      </c>
      <c r="C13" s="47" t="s">
        <v>80</v>
      </c>
      <c r="D13" s="48" t="s">
        <v>81</v>
      </c>
      <c r="E13" s="49">
        <v>2</v>
      </c>
      <c r="F13" s="49"/>
      <c r="G13" s="50">
        <f>E13*F13</f>
        <v>0</v>
      </c>
      <c r="H13" s="51">
        <v>0.02141</v>
      </c>
      <c r="I13" s="51">
        <f>E13*H13</f>
        <v>0.04282</v>
      </c>
      <c r="J13" s="51">
        <v>0</v>
      </c>
      <c r="K13" s="51">
        <f>E13*J13</f>
        <v>0</v>
      </c>
    </row>
    <row r="14" spans="1:11" s="52" customFormat="1" ht="12.75">
      <c r="A14" s="53"/>
      <c r="B14" s="54"/>
      <c r="C14" s="205" t="s">
        <v>82</v>
      </c>
      <c r="D14" s="206"/>
      <c r="E14" s="55">
        <v>2</v>
      </c>
      <c r="F14" s="56"/>
      <c r="G14" s="57"/>
      <c r="H14" s="58"/>
      <c r="I14" s="58"/>
      <c r="J14" s="58"/>
      <c r="K14" s="58"/>
    </row>
    <row r="15" spans="1:11" s="52" customFormat="1" ht="12.75">
      <c r="A15" s="45">
        <v>4</v>
      </c>
      <c r="B15" s="46" t="s">
        <v>254</v>
      </c>
      <c r="C15" s="47" t="s">
        <v>83</v>
      </c>
      <c r="D15" s="48" t="s">
        <v>84</v>
      </c>
      <c r="E15" s="49">
        <v>8.96</v>
      </c>
      <c r="F15" s="49"/>
      <c r="G15" s="50">
        <f>E15*F15</f>
        <v>0</v>
      </c>
      <c r="H15" s="51">
        <v>0.00102</v>
      </c>
      <c r="I15" s="51">
        <f>E15*H15</f>
        <v>0.009139200000000002</v>
      </c>
      <c r="J15" s="51">
        <v>0</v>
      </c>
      <c r="K15" s="51">
        <f>E15*J15</f>
        <v>0</v>
      </c>
    </row>
    <row r="16" spans="1:11" s="52" customFormat="1" ht="12.75">
      <c r="A16" s="53"/>
      <c r="B16" s="54"/>
      <c r="C16" s="205" t="s">
        <v>85</v>
      </c>
      <c r="D16" s="206"/>
      <c r="E16" s="55">
        <v>8.96</v>
      </c>
      <c r="F16" s="56"/>
      <c r="G16" s="57"/>
      <c r="H16" s="58"/>
      <c r="I16" s="58"/>
      <c r="J16" s="58"/>
      <c r="K16" s="58"/>
    </row>
    <row r="17" spans="1:11" s="52" customFormat="1" ht="12.75">
      <c r="A17" s="59"/>
      <c r="B17" s="60" t="s">
        <v>71</v>
      </c>
      <c r="C17" s="61" t="str">
        <f>CONCATENATE(B7," ",C7)</f>
        <v>3 Svislé a kompletní konstrukce</v>
      </c>
      <c r="D17" s="59"/>
      <c r="E17" s="62"/>
      <c r="F17" s="62"/>
      <c r="G17" s="63">
        <f>SUM(G7:G16)</f>
        <v>0</v>
      </c>
      <c r="H17" s="64"/>
      <c r="I17" s="65">
        <f>SUM(I7:I16)</f>
        <v>6.844904575999999</v>
      </c>
      <c r="J17" s="64"/>
      <c r="K17" s="65">
        <f>SUM(K7:K16)</f>
        <v>0</v>
      </c>
    </row>
    <row r="18" spans="1:11" s="52" customFormat="1" ht="12.75">
      <c r="A18" s="66" t="s">
        <v>69</v>
      </c>
      <c r="B18" s="67" t="s">
        <v>86</v>
      </c>
      <c r="C18" s="68" t="s">
        <v>87</v>
      </c>
      <c r="D18" s="45"/>
      <c r="E18" s="69"/>
      <c r="F18" s="69"/>
      <c r="G18" s="70"/>
      <c r="H18" s="71"/>
      <c r="I18" s="71"/>
      <c r="J18" s="71"/>
      <c r="K18" s="71"/>
    </row>
    <row r="19" spans="1:11" s="52" customFormat="1" ht="12.75">
      <c r="A19" s="45">
        <v>5</v>
      </c>
      <c r="B19" s="46" t="s">
        <v>255</v>
      </c>
      <c r="C19" s="47" t="s">
        <v>88</v>
      </c>
      <c r="D19" s="48" t="s">
        <v>81</v>
      </c>
      <c r="E19" s="49">
        <v>36</v>
      </c>
      <c r="F19" s="49"/>
      <c r="G19" s="50">
        <f>E19*F19</f>
        <v>0</v>
      </c>
      <c r="H19" s="51">
        <v>0.0502</v>
      </c>
      <c r="I19" s="51">
        <f>E19*H19</f>
        <v>1.8072000000000001</v>
      </c>
      <c r="J19" s="51">
        <v>0</v>
      </c>
      <c r="K19" s="51">
        <f>E19*J19</f>
        <v>0</v>
      </c>
    </row>
    <row r="20" spans="1:11" s="52" customFormat="1" ht="12.75">
      <c r="A20" s="53"/>
      <c r="B20" s="54"/>
      <c r="C20" s="205" t="s">
        <v>89</v>
      </c>
      <c r="D20" s="206"/>
      <c r="E20" s="55">
        <v>28</v>
      </c>
      <c r="F20" s="56"/>
      <c r="G20" s="57"/>
      <c r="H20" s="58"/>
      <c r="I20" s="58"/>
      <c r="J20" s="58"/>
      <c r="K20" s="58"/>
    </row>
    <row r="21" spans="1:11" s="52" customFormat="1" ht="12.75">
      <c r="A21" s="53"/>
      <c r="B21" s="54"/>
      <c r="C21" s="205" t="s">
        <v>90</v>
      </c>
      <c r="D21" s="206"/>
      <c r="E21" s="55">
        <v>8</v>
      </c>
      <c r="F21" s="56"/>
      <c r="G21" s="57"/>
      <c r="H21" s="58"/>
      <c r="I21" s="58"/>
      <c r="J21" s="58"/>
      <c r="K21" s="58"/>
    </row>
    <row r="22" spans="1:11" s="52" customFormat="1" ht="12.75">
      <c r="A22" s="59"/>
      <c r="B22" s="60" t="s">
        <v>71</v>
      </c>
      <c r="C22" s="61" t="str">
        <f>CONCATENATE(B18," ",C18)</f>
        <v>4 Vodorovné konstrukce</v>
      </c>
      <c r="D22" s="59"/>
      <c r="E22" s="62"/>
      <c r="F22" s="62"/>
      <c r="G22" s="63">
        <f>SUM(G18:G21)</f>
        <v>0</v>
      </c>
      <c r="H22" s="64"/>
      <c r="I22" s="65">
        <f>SUM(I18:I21)</f>
        <v>1.8072000000000001</v>
      </c>
      <c r="J22" s="64"/>
      <c r="K22" s="65">
        <f>SUM(K18:K21)</f>
        <v>0</v>
      </c>
    </row>
    <row r="23" spans="1:11" s="52" customFormat="1" ht="12.75">
      <c r="A23" s="66" t="s">
        <v>69</v>
      </c>
      <c r="B23" s="67" t="s">
        <v>91</v>
      </c>
      <c r="C23" s="68" t="s">
        <v>92</v>
      </c>
      <c r="D23" s="45"/>
      <c r="E23" s="69"/>
      <c r="F23" s="69"/>
      <c r="G23" s="70"/>
      <c r="H23" s="71"/>
      <c r="I23" s="71"/>
      <c r="J23" s="71"/>
      <c r="K23" s="71"/>
    </row>
    <row r="24" spans="1:11" s="52" customFormat="1" ht="25.5">
      <c r="A24" s="45">
        <v>6</v>
      </c>
      <c r="B24" s="46" t="s">
        <v>256</v>
      </c>
      <c r="C24" s="47" t="s">
        <v>93</v>
      </c>
      <c r="D24" s="48" t="s">
        <v>75</v>
      </c>
      <c r="E24" s="49">
        <v>21.248</v>
      </c>
      <c r="F24" s="49"/>
      <c r="G24" s="50">
        <f>E24*F24</f>
        <v>0</v>
      </c>
      <c r="H24" s="51">
        <v>0.00367</v>
      </c>
      <c r="I24" s="51">
        <f>E24*H24</f>
        <v>0.07798016</v>
      </c>
      <c r="J24" s="51">
        <v>0</v>
      </c>
      <c r="K24" s="51">
        <f>E24*J24</f>
        <v>0</v>
      </c>
    </row>
    <row r="25" spans="1:11" s="52" customFormat="1" ht="12.75">
      <c r="A25" s="53"/>
      <c r="B25" s="54"/>
      <c r="C25" s="205" t="s">
        <v>94</v>
      </c>
      <c r="D25" s="206"/>
      <c r="E25" s="55">
        <v>21.248</v>
      </c>
      <c r="F25" s="56"/>
      <c r="G25" s="57"/>
      <c r="H25" s="58"/>
      <c r="I25" s="58"/>
      <c r="J25" s="58"/>
      <c r="K25" s="58"/>
    </row>
    <row r="26" spans="1:11" s="52" customFormat="1" ht="12.75">
      <c r="A26" s="45">
        <v>7</v>
      </c>
      <c r="B26" s="46" t="s">
        <v>257</v>
      </c>
      <c r="C26" s="47" t="s">
        <v>95</v>
      </c>
      <c r="D26" s="48" t="s">
        <v>75</v>
      </c>
      <c r="E26" s="49">
        <v>21.248</v>
      </c>
      <c r="F26" s="49"/>
      <c r="G26" s="50">
        <f>E26*F26</f>
        <v>0</v>
      </c>
      <c r="H26" s="51">
        <v>0.00635</v>
      </c>
      <c r="I26" s="51">
        <f>E26*H26</f>
        <v>0.1349248</v>
      </c>
      <c r="J26" s="51">
        <v>0</v>
      </c>
      <c r="K26" s="51">
        <f>E26*J26</f>
        <v>0</v>
      </c>
    </row>
    <row r="27" spans="1:11" s="52" customFormat="1" ht="12.75">
      <c r="A27" s="59"/>
      <c r="B27" s="60" t="s">
        <v>71</v>
      </c>
      <c r="C27" s="61" t="str">
        <f>CONCATENATE(B23," ",C23)</f>
        <v>61 Upravy povrchů vnitřní</v>
      </c>
      <c r="D27" s="59"/>
      <c r="E27" s="62"/>
      <c r="F27" s="62"/>
      <c r="G27" s="63">
        <f>SUM(G23:G26)</f>
        <v>0</v>
      </c>
      <c r="H27" s="64"/>
      <c r="I27" s="65">
        <f>SUM(I23:I26)</f>
        <v>0.21290496000000003</v>
      </c>
      <c r="J27" s="64"/>
      <c r="K27" s="65">
        <f>SUM(K23:K26)</f>
        <v>0</v>
      </c>
    </row>
    <row r="28" spans="1:11" s="52" customFormat="1" ht="12.75">
      <c r="A28" s="66" t="s">
        <v>69</v>
      </c>
      <c r="B28" s="67" t="s">
        <v>96</v>
      </c>
      <c r="C28" s="68" t="s">
        <v>97</v>
      </c>
      <c r="D28" s="45"/>
      <c r="E28" s="69"/>
      <c r="F28" s="69"/>
      <c r="G28" s="70"/>
      <c r="H28" s="71"/>
      <c r="I28" s="71"/>
      <c r="J28" s="71"/>
      <c r="K28" s="71"/>
    </row>
    <row r="29" spans="1:11" s="52" customFormat="1" ht="12.75">
      <c r="A29" s="45">
        <v>8</v>
      </c>
      <c r="B29" s="46" t="s">
        <v>258</v>
      </c>
      <c r="C29" s="47" t="s">
        <v>98</v>
      </c>
      <c r="D29" s="48" t="s">
        <v>81</v>
      </c>
      <c r="E29" s="49">
        <v>2</v>
      </c>
      <c r="F29" s="49"/>
      <c r="G29" s="50">
        <f>E29*F29</f>
        <v>0</v>
      </c>
      <c r="H29" s="51">
        <v>0.49075</v>
      </c>
      <c r="I29" s="51">
        <f>E29*H29</f>
        <v>0.9815</v>
      </c>
      <c r="J29" s="51">
        <v>0</v>
      </c>
      <c r="K29" s="51">
        <f>E29*J29</f>
        <v>0</v>
      </c>
    </row>
    <row r="30" spans="1:11" s="52" customFormat="1" ht="12.75">
      <c r="A30" s="45">
        <v>9</v>
      </c>
      <c r="B30" s="46">
        <v>553310012</v>
      </c>
      <c r="C30" s="47" t="s">
        <v>99</v>
      </c>
      <c r="D30" s="48" t="s">
        <v>81</v>
      </c>
      <c r="E30" s="49">
        <v>2</v>
      </c>
      <c r="F30" s="49"/>
      <c r="G30" s="50">
        <f>E30*F30</f>
        <v>0</v>
      </c>
      <c r="H30" s="51">
        <v>0.0172</v>
      </c>
      <c r="I30" s="51">
        <f>E30*H30</f>
        <v>0.0344</v>
      </c>
      <c r="J30" s="51">
        <v>0</v>
      </c>
      <c r="K30" s="51">
        <f>E30*J30</f>
        <v>0</v>
      </c>
    </row>
    <row r="31" spans="1:11" s="52" customFormat="1" ht="12.75">
      <c r="A31" s="59"/>
      <c r="B31" s="60" t="s">
        <v>71</v>
      </c>
      <c r="C31" s="61" t="str">
        <f>CONCATENATE(B28," ",C28)</f>
        <v>64 Výplně otvorů</v>
      </c>
      <c r="D31" s="59"/>
      <c r="E31" s="62"/>
      <c r="F31" s="62"/>
      <c r="G31" s="63">
        <f>SUM(G28:G30)</f>
        <v>0</v>
      </c>
      <c r="H31" s="64"/>
      <c r="I31" s="65">
        <f>SUM(I28:I30)</f>
        <v>1.0159</v>
      </c>
      <c r="J31" s="64"/>
      <c r="K31" s="65">
        <f>SUM(K28:K30)</f>
        <v>0</v>
      </c>
    </row>
    <row r="32" spans="1:11" s="52" customFormat="1" ht="12.75">
      <c r="A32" s="66" t="s">
        <v>69</v>
      </c>
      <c r="B32" s="67" t="s">
        <v>100</v>
      </c>
      <c r="C32" s="68" t="s">
        <v>101</v>
      </c>
      <c r="D32" s="45"/>
      <c r="E32" s="69"/>
      <c r="F32" s="69"/>
      <c r="G32" s="70"/>
      <c r="H32" s="71"/>
      <c r="I32" s="71"/>
      <c r="J32" s="71"/>
      <c r="K32" s="71"/>
    </row>
    <row r="33" spans="1:11" s="52" customFormat="1" ht="25.5">
      <c r="A33" s="45">
        <v>10</v>
      </c>
      <c r="B33" s="46" t="s">
        <v>259</v>
      </c>
      <c r="C33" s="47" t="s">
        <v>102</v>
      </c>
      <c r="D33" s="48" t="s">
        <v>103</v>
      </c>
      <c r="E33" s="49">
        <v>100</v>
      </c>
      <c r="F33" s="49"/>
      <c r="G33" s="50">
        <f>E33*F33</f>
        <v>0</v>
      </c>
      <c r="H33" s="51">
        <v>0</v>
      </c>
      <c r="I33" s="51">
        <f>E33*H33</f>
        <v>0</v>
      </c>
      <c r="J33" s="51">
        <v>0</v>
      </c>
      <c r="K33" s="51">
        <f>E33*J33</f>
        <v>0</v>
      </c>
    </row>
    <row r="34" spans="1:11" s="52" customFormat="1" ht="12.75">
      <c r="A34" s="59"/>
      <c r="B34" s="60" t="s">
        <v>71</v>
      </c>
      <c r="C34" s="61" t="str">
        <f>CONCATENATE(B32," ",C32)</f>
        <v>90 Přípočty</v>
      </c>
      <c r="D34" s="59"/>
      <c r="E34" s="62"/>
      <c r="F34" s="62"/>
      <c r="G34" s="63">
        <f>SUM(G32:G33)</f>
        <v>0</v>
      </c>
      <c r="H34" s="64"/>
      <c r="I34" s="65">
        <f>SUM(I32:I33)</f>
        <v>0</v>
      </c>
      <c r="J34" s="64"/>
      <c r="K34" s="65">
        <f>SUM(K32:K33)</f>
        <v>0</v>
      </c>
    </row>
    <row r="35" spans="1:11" s="52" customFormat="1" ht="12.75">
      <c r="A35" s="66" t="s">
        <v>69</v>
      </c>
      <c r="B35" s="67" t="s">
        <v>104</v>
      </c>
      <c r="C35" s="68" t="s">
        <v>105</v>
      </c>
      <c r="D35" s="45"/>
      <c r="E35" s="69"/>
      <c r="F35" s="69"/>
      <c r="G35" s="70"/>
      <c r="H35" s="71"/>
      <c r="I35" s="71"/>
      <c r="J35" s="71"/>
      <c r="K35" s="71"/>
    </row>
    <row r="36" spans="1:11" s="52" customFormat="1" ht="12.75">
      <c r="A36" s="45">
        <v>11</v>
      </c>
      <c r="B36" s="46" t="s">
        <v>260</v>
      </c>
      <c r="C36" s="47" t="s">
        <v>106</v>
      </c>
      <c r="D36" s="48" t="s">
        <v>107</v>
      </c>
      <c r="E36" s="49">
        <v>5</v>
      </c>
      <c r="F36" s="49"/>
      <c r="G36" s="50">
        <f>E36*F36</f>
        <v>0</v>
      </c>
      <c r="H36" s="51">
        <v>0</v>
      </c>
      <c r="I36" s="51">
        <f>E36*H36</f>
        <v>0</v>
      </c>
      <c r="J36" s="51">
        <v>0</v>
      </c>
      <c r="K36" s="51">
        <f>E36*J36</f>
        <v>0</v>
      </c>
    </row>
    <row r="37" spans="1:11" s="52" customFormat="1" ht="12.75">
      <c r="A37" s="45">
        <v>12</v>
      </c>
      <c r="B37" s="46" t="s">
        <v>261</v>
      </c>
      <c r="C37" s="47" t="s">
        <v>108</v>
      </c>
      <c r="D37" s="48" t="s">
        <v>109</v>
      </c>
      <c r="E37" s="49">
        <v>150</v>
      </c>
      <c r="F37" s="49"/>
      <c r="G37" s="50">
        <f>E37*F37</f>
        <v>0</v>
      </c>
      <c r="H37" s="51">
        <v>0</v>
      </c>
      <c r="I37" s="51">
        <f>E37*H37</f>
        <v>0</v>
      </c>
      <c r="J37" s="51">
        <v>0</v>
      </c>
      <c r="K37" s="51">
        <f>E37*J37</f>
        <v>0</v>
      </c>
    </row>
    <row r="38" spans="1:11" s="52" customFormat="1" ht="12.75">
      <c r="A38" s="45">
        <v>13</v>
      </c>
      <c r="B38" s="46" t="s">
        <v>262</v>
      </c>
      <c r="C38" s="47" t="s">
        <v>110</v>
      </c>
      <c r="D38" s="48" t="s">
        <v>107</v>
      </c>
      <c r="E38" s="49">
        <v>5</v>
      </c>
      <c r="F38" s="49"/>
      <c r="G38" s="50">
        <f>E38*F38</f>
        <v>0</v>
      </c>
      <c r="H38" s="51">
        <v>0</v>
      </c>
      <c r="I38" s="51">
        <f>E38*H38</f>
        <v>0</v>
      </c>
      <c r="J38" s="51">
        <v>0</v>
      </c>
      <c r="K38" s="51">
        <f>E38*J38</f>
        <v>0</v>
      </c>
    </row>
    <row r="39" spans="1:11" s="52" customFormat="1" ht="12.75">
      <c r="A39" s="45">
        <v>14</v>
      </c>
      <c r="B39" s="46" t="s">
        <v>263</v>
      </c>
      <c r="C39" s="47" t="s">
        <v>111</v>
      </c>
      <c r="D39" s="48" t="s">
        <v>75</v>
      </c>
      <c r="E39" s="49">
        <v>4.375</v>
      </c>
      <c r="F39" s="49"/>
      <c r="G39" s="50">
        <f>E39*F39</f>
        <v>0</v>
      </c>
      <c r="H39" s="51">
        <v>0.00121</v>
      </c>
      <c r="I39" s="51">
        <f>E39*H39</f>
        <v>0.00529375</v>
      </c>
      <c r="J39" s="51">
        <v>0</v>
      </c>
      <c r="K39" s="51">
        <f>E39*J39</f>
        <v>0</v>
      </c>
    </row>
    <row r="40" spans="1:11" s="52" customFormat="1" ht="12.75">
      <c r="A40" s="53"/>
      <c r="B40" s="54"/>
      <c r="C40" s="205" t="s">
        <v>112</v>
      </c>
      <c r="D40" s="206"/>
      <c r="E40" s="55">
        <v>4.375</v>
      </c>
      <c r="F40" s="56"/>
      <c r="G40" s="57"/>
      <c r="H40" s="58"/>
      <c r="I40" s="58"/>
      <c r="J40" s="58"/>
      <c r="K40" s="58"/>
    </row>
    <row r="41" spans="1:11" s="52" customFormat="1" ht="12.75">
      <c r="A41" s="59"/>
      <c r="B41" s="60" t="s">
        <v>71</v>
      </c>
      <c r="C41" s="61" t="str">
        <f>CONCATENATE(B35," ",C35)</f>
        <v>94 Lešení a stavební výtahy</v>
      </c>
      <c r="D41" s="59"/>
      <c r="E41" s="62"/>
      <c r="F41" s="62"/>
      <c r="G41" s="63">
        <f>SUM(G35:G40)</f>
        <v>0</v>
      </c>
      <c r="H41" s="64"/>
      <c r="I41" s="65">
        <f>SUM(I35:I40)</f>
        <v>0.00529375</v>
      </c>
      <c r="J41" s="64"/>
      <c r="K41" s="65">
        <f>SUM(K35:K40)</f>
        <v>0</v>
      </c>
    </row>
    <row r="42" spans="1:11" s="52" customFormat="1" ht="12.75">
      <c r="A42" s="66" t="s">
        <v>69</v>
      </c>
      <c r="B42" s="67" t="s">
        <v>113</v>
      </c>
      <c r="C42" s="68" t="s">
        <v>114</v>
      </c>
      <c r="D42" s="45"/>
      <c r="E42" s="69"/>
      <c r="F42" s="69"/>
      <c r="G42" s="70"/>
      <c r="H42" s="71"/>
      <c r="I42" s="71"/>
      <c r="J42" s="71"/>
      <c r="K42" s="71"/>
    </row>
    <row r="43" spans="1:11" s="52" customFormat="1" ht="25.5">
      <c r="A43" s="45">
        <v>15</v>
      </c>
      <c r="B43" s="46" t="s">
        <v>264</v>
      </c>
      <c r="C43" s="47" t="s">
        <v>115</v>
      </c>
      <c r="D43" s="48" t="s">
        <v>81</v>
      </c>
      <c r="E43" s="49">
        <v>44</v>
      </c>
      <c r="F43" s="49"/>
      <c r="G43" s="50">
        <f>E43*F43</f>
        <v>0</v>
      </c>
      <c r="H43" s="51">
        <v>0</v>
      </c>
      <c r="I43" s="51">
        <f>E43*H43</f>
        <v>0</v>
      </c>
      <c r="J43" s="51">
        <v>0</v>
      </c>
      <c r="K43" s="51">
        <f>E43*J43</f>
        <v>0</v>
      </c>
    </row>
    <row r="44" spans="1:11" s="52" customFormat="1" ht="12.75">
      <c r="A44" s="53"/>
      <c r="B44" s="54"/>
      <c r="C44" s="205" t="s">
        <v>116</v>
      </c>
      <c r="D44" s="206"/>
      <c r="E44" s="55">
        <v>8</v>
      </c>
      <c r="F44" s="56"/>
      <c r="G44" s="57"/>
      <c r="H44" s="58"/>
      <c r="I44" s="58"/>
      <c r="J44" s="58"/>
      <c r="K44" s="58"/>
    </row>
    <row r="45" spans="1:11" s="52" customFormat="1" ht="12.75">
      <c r="A45" s="53"/>
      <c r="B45" s="54"/>
      <c r="C45" s="205" t="s">
        <v>117</v>
      </c>
      <c r="D45" s="206"/>
      <c r="E45" s="55">
        <v>32</v>
      </c>
      <c r="F45" s="56"/>
      <c r="G45" s="57"/>
      <c r="H45" s="58"/>
      <c r="I45" s="58"/>
      <c r="J45" s="58"/>
      <c r="K45" s="58"/>
    </row>
    <row r="46" spans="1:11" s="52" customFormat="1" ht="12.75">
      <c r="A46" s="53"/>
      <c r="B46" s="54"/>
      <c r="C46" s="205" t="s">
        <v>118</v>
      </c>
      <c r="D46" s="206"/>
      <c r="E46" s="55">
        <v>4</v>
      </c>
      <c r="F46" s="56"/>
      <c r="G46" s="57"/>
      <c r="H46" s="58"/>
      <c r="I46" s="58"/>
      <c r="J46" s="58"/>
      <c r="K46" s="58"/>
    </row>
    <row r="47" spans="1:11" s="52" customFormat="1" ht="25.5">
      <c r="A47" s="45">
        <v>16</v>
      </c>
      <c r="B47" s="46" t="s">
        <v>265</v>
      </c>
      <c r="C47" s="47" t="s">
        <v>119</v>
      </c>
      <c r="D47" s="48" t="s">
        <v>81</v>
      </c>
      <c r="E47" s="49">
        <v>96</v>
      </c>
      <c r="F47" s="49"/>
      <c r="G47" s="50">
        <f>E47*F47</f>
        <v>0</v>
      </c>
      <c r="H47" s="51">
        <v>0</v>
      </c>
      <c r="I47" s="51">
        <f>E47*H47</f>
        <v>0</v>
      </c>
      <c r="J47" s="51">
        <v>0</v>
      </c>
      <c r="K47" s="51">
        <f>E47*J47</f>
        <v>0</v>
      </c>
    </row>
    <row r="48" spans="1:11" s="52" customFormat="1" ht="12.75">
      <c r="A48" s="53"/>
      <c r="B48" s="54"/>
      <c r="C48" s="205" t="s">
        <v>120</v>
      </c>
      <c r="D48" s="206"/>
      <c r="E48" s="55">
        <v>96</v>
      </c>
      <c r="F48" s="56"/>
      <c r="G48" s="57"/>
      <c r="H48" s="58"/>
      <c r="I48" s="58"/>
      <c r="J48" s="58"/>
      <c r="K48" s="58"/>
    </row>
    <row r="49" spans="1:11" s="52" customFormat="1" ht="12.75">
      <c r="A49" s="45">
        <v>17</v>
      </c>
      <c r="B49" s="46" t="s">
        <v>266</v>
      </c>
      <c r="C49" s="47" t="s">
        <v>121</v>
      </c>
      <c r="D49" s="48" t="s">
        <v>81</v>
      </c>
      <c r="E49" s="49">
        <v>140</v>
      </c>
      <c r="F49" s="49"/>
      <c r="G49" s="50">
        <f>E49*F49</f>
        <v>0</v>
      </c>
      <c r="H49" s="51">
        <v>8E-05</v>
      </c>
      <c r="I49" s="51">
        <f>E49*H49</f>
        <v>0.011200000000000002</v>
      </c>
      <c r="J49" s="51">
        <v>0</v>
      </c>
      <c r="K49" s="51">
        <f>E49*J49</f>
        <v>0</v>
      </c>
    </row>
    <row r="50" spans="1:11" s="52" customFormat="1" ht="12.75">
      <c r="A50" s="45">
        <v>18</v>
      </c>
      <c r="B50" s="46" t="s">
        <v>267</v>
      </c>
      <c r="C50" s="47" t="s">
        <v>122</v>
      </c>
      <c r="D50" s="48" t="s">
        <v>81</v>
      </c>
      <c r="E50" s="49">
        <v>40</v>
      </c>
      <c r="F50" s="49"/>
      <c r="G50" s="50">
        <f>E50*F50</f>
        <v>0</v>
      </c>
      <c r="H50" s="51">
        <v>0</v>
      </c>
      <c r="I50" s="51">
        <f>E50*H50</f>
        <v>0</v>
      </c>
      <c r="J50" s="51">
        <v>0</v>
      </c>
      <c r="K50" s="51">
        <f>E50*J50</f>
        <v>0</v>
      </c>
    </row>
    <row r="51" spans="1:11" s="52" customFormat="1" ht="12.75">
      <c r="A51" s="45">
        <v>19</v>
      </c>
      <c r="B51" s="46" t="s">
        <v>268</v>
      </c>
      <c r="C51" s="47" t="s">
        <v>123</v>
      </c>
      <c r="D51" s="48" t="s">
        <v>70</v>
      </c>
      <c r="E51" s="49">
        <v>4</v>
      </c>
      <c r="F51" s="49"/>
      <c r="G51" s="50">
        <f>E51*F51</f>
        <v>0</v>
      </c>
      <c r="H51" s="51">
        <v>0</v>
      </c>
      <c r="I51" s="51">
        <f>E51*H51</f>
        <v>0</v>
      </c>
      <c r="J51" s="51">
        <v>0</v>
      </c>
      <c r="K51" s="51">
        <f>E51*J51</f>
        <v>0</v>
      </c>
    </row>
    <row r="52" spans="1:11" s="52" customFormat="1" ht="12.75">
      <c r="A52" s="45">
        <v>20</v>
      </c>
      <c r="B52" s="46" t="s">
        <v>269</v>
      </c>
      <c r="C52" s="47" t="s">
        <v>124</v>
      </c>
      <c r="D52" s="48" t="s">
        <v>70</v>
      </c>
      <c r="E52" s="49">
        <v>96</v>
      </c>
      <c r="F52" s="49"/>
      <c r="G52" s="50">
        <f>E52*F52</f>
        <v>0</v>
      </c>
      <c r="H52" s="51">
        <v>0</v>
      </c>
      <c r="I52" s="51">
        <f>E52*H52</f>
        <v>0</v>
      </c>
      <c r="J52" s="51">
        <v>0</v>
      </c>
      <c r="K52" s="51">
        <f>E52*J52</f>
        <v>0</v>
      </c>
    </row>
    <row r="53" spans="1:11" s="52" customFormat="1" ht="12.75">
      <c r="A53" s="53"/>
      <c r="B53" s="54"/>
      <c r="C53" s="205" t="s">
        <v>120</v>
      </c>
      <c r="D53" s="206"/>
      <c r="E53" s="55">
        <v>96</v>
      </c>
      <c r="F53" s="56"/>
      <c r="G53" s="57"/>
      <c r="H53" s="58"/>
      <c r="I53" s="58"/>
      <c r="J53" s="58"/>
      <c r="K53" s="58"/>
    </row>
    <row r="54" spans="1:11" s="52" customFormat="1" ht="12.75">
      <c r="A54" s="45">
        <v>21</v>
      </c>
      <c r="B54" s="46" t="s">
        <v>270</v>
      </c>
      <c r="C54" s="47" t="s">
        <v>125</v>
      </c>
      <c r="D54" s="48" t="s">
        <v>84</v>
      </c>
      <c r="E54" s="49">
        <v>4</v>
      </c>
      <c r="F54" s="49"/>
      <c r="G54" s="50">
        <f>E54*F54</f>
        <v>0</v>
      </c>
      <c r="H54" s="51">
        <v>0.02587</v>
      </c>
      <c r="I54" s="51">
        <f>E54*H54</f>
        <v>0.10348</v>
      </c>
      <c r="J54" s="51">
        <v>0</v>
      </c>
      <c r="K54" s="51">
        <f>E54*J54</f>
        <v>0</v>
      </c>
    </row>
    <row r="55" spans="1:11" s="52" customFormat="1" ht="12.75">
      <c r="A55" s="53"/>
      <c r="B55" s="54"/>
      <c r="C55" s="205" t="s">
        <v>126</v>
      </c>
      <c r="D55" s="206"/>
      <c r="E55" s="55">
        <v>3.2</v>
      </c>
      <c r="F55" s="56"/>
      <c r="G55" s="57"/>
      <c r="H55" s="58"/>
      <c r="I55" s="58"/>
      <c r="J55" s="58"/>
      <c r="K55" s="58"/>
    </row>
    <row r="56" spans="1:11" s="52" customFormat="1" ht="12.75">
      <c r="A56" s="53"/>
      <c r="B56" s="54"/>
      <c r="C56" s="205" t="s">
        <v>127</v>
      </c>
      <c r="D56" s="206"/>
      <c r="E56" s="55">
        <v>0.8</v>
      </c>
      <c r="F56" s="56"/>
      <c r="G56" s="57"/>
      <c r="H56" s="58"/>
      <c r="I56" s="58"/>
      <c r="J56" s="58"/>
      <c r="K56" s="58"/>
    </row>
    <row r="57" spans="1:11" s="52" customFormat="1" ht="12.75">
      <c r="A57" s="45">
        <v>22</v>
      </c>
      <c r="B57" s="46" t="s">
        <v>271</v>
      </c>
      <c r="C57" s="47" t="s">
        <v>128</v>
      </c>
      <c r="D57" s="48" t="s">
        <v>81</v>
      </c>
      <c r="E57" s="49">
        <v>5</v>
      </c>
      <c r="F57" s="49"/>
      <c r="G57" s="50">
        <f>E57*F57</f>
        <v>0</v>
      </c>
      <c r="H57" s="51">
        <v>0.00044</v>
      </c>
      <c r="I57" s="51">
        <f>E57*H57</f>
        <v>0.0022</v>
      </c>
      <c r="J57" s="51">
        <v>0</v>
      </c>
      <c r="K57" s="51">
        <f>E57*J57</f>
        <v>0</v>
      </c>
    </row>
    <row r="58" spans="1:11" s="52" customFormat="1" ht="12.75">
      <c r="A58" s="45">
        <v>23</v>
      </c>
      <c r="B58" s="46" t="s">
        <v>129</v>
      </c>
      <c r="C58" s="47" t="s">
        <v>130</v>
      </c>
      <c r="D58" s="48" t="s">
        <v>70</v>
      </c>
      <c r="E58" s="49">
        <v>5</v>
      </c>
      <c r="F58" s="49"/>
      <c r="G58" s="50">
        <f>E58*F58</f>
        <v>0</v>
      </c>
      <c r="H58" s="51">
        <v>0</v>
      </c>
      <c r="I58" s="51">
        <f>E58*H58</f>
        <v>0</v>
      </c>
      <c r="J58" s="51">
        <v>0</v>
      </c>
      <c r="K58" s="51">
        <f>E58*J58</f>
        <v>0</v>
      </c>
    </row>
    <row r="59" spans="1:11" s="52" customFormat="1" ht="12.75">
      <c r="A59" s="59"/>
      <c r="B59" s="60" t="s">
        <v>71</v>
      </c>
      <c r="C59" s="61" t="str">
        <f>CONCATENATE(B42," ",C42)</f>
        <v>95 Dokončovací kce na pozem.stav.</v>
      </c>
      <c r="D59" s="59"/>
      <c r="E59" s="62"/>
      <c r="F59" s="62"/>
      <c r="G59" s="63">
        <f>SUM(G42:G58)</f>
        <v>0</v>
      </c>
      <c r="H59" s="64"/>
      <c r="I59" s="65">
        <f>SUM(I42:I58)</f>
        <v>0.11688</v>
      </c>
      <c r="J59" s="64"/>
      <c r="K59" s="65">
        <f>SUM(K42:K58)</f>
        <v>0</v>
      </c>
    </row>
    <row r="60" spans="1:11" s="52" customFormat="1" ht="12.75">
      <c r="A60" s="66" t="s">
        <v>69</v>
      </c>
      <c r="B60" s="67" t="s">
        <v>131</v>
      </c>
      <c r="C60" s="68" t="s">
        <v>132</v>
      </c>
      <c r="D60" s="45"/>
      <c r="E60" s="69"/>
      <c r="F60" s="69"/>
      <c r="G60" s="70"/>
      <c r="H60" s="71"/>
      <c r="I60" s="71"/>
      <c r="J60" s="71"/>
      <c r="K60" s="71"/>
    </row>
    <row r="61" spans="1:11" s="52" customFormat="1" ht="12.75">
      <c r="A61" s="45">
        <v>24</v>
      </c>
      <c r="B61" s="46" t="s">
        <v>272</v>
      </c>
      <c r="C61" s="47" t="s">
        <v>133</v>
      </c>
      <c r="D61" s="48" t="s">
        <v>75</v>
      </c>
      <c r="E61" s="49">
        <v>1.3536</v>
      </c>
      <c r="F61" s="49"/>
      <c r="G61" s="50">
        <f>E61*F61</f>
        <v>0</v>
      </c>
      <c r="H61" s="51">
        <v>0.00034</v>
      </c>
      <c r="I61" s="51">
        <f>E61*H61</f>
        <v>0.000460224</v>
      </c>
      <c r="J61" s="51">
        <v>-0.25</v>
      </c>
      <c r="K61" s="51">
        <f>E61*J61</f>
        <v>-0.3384</v>
      </c>
    </row>
    <row r="62" spans="1:11" s="52" customFormat="1" ht="12.75">
      <c r="A62" s="53"/>
      <c r="B62" s="54"/>
      <c r="C62" s="205" t="s">
        <v>134</v>
      </c>
      <c r="D62" s="206"/>
      <c r="E62" s="55">
        <v>1.3536</v>
      </c>
      <c r="F62" s="56"/>
      <c r="G62" s="57"/>
      <c r="H62" s="58"/>
      <c r="I62" s="58"/>
      <c r="J62" s="58"/>
      <c r="K62" s="58"/>
    </row>
    <row r="63" spans="1:11" s="52" customFormat="1" ht="12.75">
      <c r="A63" s="45">
        <v>25</v>
      </c>
      <c r="B63" s="46" t="s">
        <v>273</v>
      </c>
      <c r="C63" s="47" t="s">
        <v>135</v>
      </c>
      <c r="D63" s="48" t="s">
        <v>81</v>
      </c>
      <c r="E63" s="49">
        <v>1</v>
      </c>
      <c r="F63" s="49"/>
      <c r="G63" s="50">
        <f>E63*F63</f>
        <v>0</v>
      </c>
      <c r="H63" s="51">
        <v>0</v>
      </c>
      <c r="I63" s="51">
        <f>E63*H63</f>
        <v>0</v>
      </c>
      <c r="J63" s="51">
        <v>0</v>
      </c>
      <c r="K63" s="51">
        <f>E63*J63</f>
        <v>0</v>
      </c>
    </row>
    <row r="64" spans="1:11" s="52" customFormat="1" ht="12.75">
      <c r="A64" s="59"/>
      <c r="B64" s="60" t="s">
        <v>71</v>
      </c>
      <c r="C64" s="61" t="str">
        <f>CONCATENATE(B60," ",C60)</f>
        <v>96 Bourání konstrukcí</v>
      </c>
      <c r="D64" s="59"/>
      <c r="E64" s="62"/>
      <c r="F64" s="62"/>
      <c r="G64" s="63">
        <f>SUM(G60:G63)</f>
        <v>0</v>
      </c>
      <c r="H64" s="64"/>
      <c r="I64" s="65">
        <f>SUM(I60:I63)</f>
        <v>0.000460224</v>
      </c>
      <c r="J64" s="64"/>
      <c r="K64" s="65">
        <f>SUM(K60:K63)</f>
        <v>-0.3384</v>
      </c>
    </row>
    <row r="65" spans="1:11" s="52" customFormat="1" ht="12.75">
      <c r="A65" s="66" t="s">
        <v>69</v>
      </c>
      <c r="B65" s="67" t="s">
        <v>136</v>
      </c>
      <c r="C65" s="68" t="s">
        <v>137</v>
      </c>
      <c r="D65" s="45"/>
      <c r="E65" s="69"/>
      <c r="F65" s="69"/>
      <c r="G65" s="70"/>
      <c r="H65" s="71"/>
      <c r="I65" s="71"/>
      <c r="J65" s="71"/>
      <c r="K65" s="71"/>
    </row>
    <row r="66" spans="1:11" s="52" customFormat="1" ht="12.75">
      <c r="A66" s="45">
        <v>26</v>
      </c>
      <c r="B66" s="46" t="s">
        <v>274</v>
      </c>
      <c r="C66" s="47" t="s">
        <v>138</v>
      </c>
      <c r="D66" s="48" t="s">
        <v>84</v>
      </c>
      <c r="E66" s="49">
        <v>25.12</v>
      </c>
      <c r="F66" s="49"/>
      <c r="G66" s="50">
        <f>E66*F66</f>
        <v>0</v>
      </c>
      <c r="H66" s="51">
        <v>0</v>
      </c>
      <c r="I66" s="51">
        <f>E66*H66</f>
        <v>0</v>
      </c>
      <c r="J66" s="51">
        <v>-0.00061</v>
      </c>
      <c r="K66" s="51">
        <f>E66*J66</f>
        <v>-0.0153232</v>
      </c>
    </row>
    <row r="67" spans="1:11" s="52" customFormat="1" ht="12.75">
      <c r="A67" s="53"/>
      <c r="B67" s="54"/>
      <c r="C67" s="205" t="s">
        <v>139</v>
      </c>
      <c r="D67" s="206"/>
      <c r="E67" s="55">
        <v>2.08</v>
      </c>
      <c r="F67" s="56"/>
      <c r="G67" s="57"/>
      <c r="H67" s="58"/>
      <c r="I67" s="58"/>
      <c r="J67" s="58"/>
      <c r="K67" s="58"/>
    </row>
    <row r="68" spans="1:11" s="52" customFormat="1" ht="12.75">
      <c r="A68" s="53"/>
      <c r="B68" s="54"/>
      <c r="C68" s="205" t="s">
        <v>140</v>
      </c>
      <c r="D68" s="206"/>
      <c r="E68" s="55">
        <v>23.04</v>
      </c>
      <c r="F68" s="56"/>
      <c r="G68" s="57"/>
      <c r="H68" s="58"/>
      <c r="I68" s="58"/>
      <c r="J68" s="58"/>
      <c r="K68" s="58"/>
    </row>
    <row r="69" spans="1:11" s="52" customFormat="1" ht="12.75">
      <c r="A69" s="45">
        <v>27</v>
      </c>
      <c r="B69" s="46" t="s">
        <v>275</v>
      </c>
      <c r="C69" s="47" t="s">
        <v>141</v>
      </c>
      <c r="D69" s="48" t="s">
        <v>84</v>
      </c>
      <c r="E69" s="49">
        <v>9.8</v>
      </c>
      <c r="F69" s="49"/>
      <c r="G69" s="50">
        <f>E69*F69</f>
        <v>0</v>
      </c>
      <c r="H69" s="51">
        <v>0</v>
      </c>
      <c r="I69" s="51">
        <f>E69*H69</f>
        <v>0</v>
      </c>
      <c r="J69" s="51">
        <v>-0.00169</v>
      </c>
      <c r="K69" s="51">
        <f>E69*J69</f>
        <v>-0.016562000000000004</v>
      </c>
    </row>
    <row r="70" spans="1:11" s="52" customFormat="1" ht="12.75">
      <c r="A70" s="53"/>
      <c r="B70" s="54"/>
      <c r="C70" s="205" t="s">
        <v>142</v>
      </c>
      <c r="D70" s="206"/>
      <c r="E70" s="55">
        <v>9.8</v>
      </c>
      <c r="F70" s="56"/>
      <c r="G70" s="57"/>
      <c r="H70" s="58"/>
      <c r="I70" s="58"/>
      <c r="J70" s="58"/>
      <c r="K70" s="58"/>
    </row>
    <row r="71" spans="1:11" s="52" customFormat="1" ht="12.75">
      <c r="A71" s="45">
        <v>28</v>
      </c>
      <c r="B71" s="46" t="s">
        <v>276</v>
      </c>
      <c r="C71" s="47" t="s">
        <v>143</v>
      </c>
      <c r="D71" s="48" t="s">
        <v>84</v>
      </c>
      <c r="E71" s="49">
        <v>1.5</v>
      </c>
      <c r="F71" s="49"/>
      <c r="G71" s="50">
        <f>E71*F71</f>
        <v>0</v>
      </c>
      <c r="H71" s="51">
        <v>0</v>
      </c>
      <c r="I71" s="51">
        <f>E71*H71</f>
        <v>0</v>
      </c>
      <c r="J71" s="51">
        <v>-0.00287</v>
      </c>
      <c r="K71" s="51">
        <f>E71*J71</f>
        <v>-0.004305</v>
      </c>
    </row>
    <row r="72" spans="1:11" s="52" customFormat="1" ht="12.75">
      <c r="A72" s="53"/>
      <c r="B72" s="54"/>
      <c r="C72" s="205" t="s">
        <v>144</v>
      </c>
      <c r="D72" s="206"/>
      <c r="E72" s="55">
        <v>1.5</v>
      </c>
      <c r="F72" s="56"/>
      <c r="G72" s="57"/>
      <c r="H72" s="58"/>
      <c r="I72" s="58"/>
      <c r="J72" s="58"/>
      <c r="K72" s="58"/>
    </row>
    <row r="73" spans="1:11" s="52" customFormat="1" ht="12.75">
      <c r="A73" s="45">
        <v>29</v>
      </c>
      <c r="B73" s="46" t="s">
        <v>277</v>
      </c>
      <c r="C73" s="47" t="s">
        <v>145</v>
      </c>
      <c r="D73" s="48" t="s">
        <v>84</v>
      </c>
      <c r="E73" s="49">
        <v>1.79</v>
      </c>
      <c r="F73" s="49"/>
      <c r="G73" s="50">
        <f aca="true" t="shared" si="0" ref="G73:G78">E73*F73</f>
        <v>0</v>
      </c>
      <c r="H73" s="51">
        <v>0.00049</v>
      </c>
      <c r="I73" s="51">
        <f aca="true" t="shared" si="1" ref="I73:I78">E73*H73</f>
        <v>0.0008771</v>
      </c>
      <c r="J73" s="51">
        <v>-0.022</v>
      </c>
      <c r="K73" s="51">
        <f aca="true" t="shared" si="2" ref="K73:K78">E73*J73</f>
        <v>-0.03938</v>
      </c>
    </row>
    <row r="74" spans="1:11" s="52" customFormat="1" ht="12.75">
      <c r="A74" s="45">
        <v>30</v>
      </c>
      <c r="B74" s="46" t="s">
        <v>278</v>
      </c>
      <c r="C74" s="47" t="s">
        <v>146</v>
      </c>
      <c r="D74" s="48" t="s">
        <v>84</v>
      </c>
      <c r="E74" s="49">
        <v>1.79</v>
      </c>
      <c r="F74" s="49"/>
      <c r="G74" s="50">
        <f t="shared" si="0"/>
        <v>0</v>
      </c>
      <c r="H74" s="51">
        <v>0.00049</v>
      </c>
      <c r="I74" s="51">
        <f t="shared" si="1"/>
        <v>0.0008771</v>
      </c>
      <c r="J74" s="51">
        <v>-0.046</v>
      </c>
      <c r="K74" s="51">
        <f t="shared" si="2"/>
        <v>-0.08234</v>
      </c>
    </row>
    <row r="75" spans="1:11" s="52" customFormat="1" ht="12.75">
      <c r="A75" s="45">
        <v>31</v>
      </c>
      <c r="B75" s="46" t="s">
        <v>279</v>
      </c>
      <c r="C75" s="47" t="s">
        <v>147</v>
      </c>
      <c r="D75" s="48" t="s">
        <v>148</v>
      </c>
      <c r="E75" s="49">
        <v>4.7</v>
      </c>
      <c r="F75" s="49"/>
      <c r="G75" s="50">
        <f t="shared" si="0"/>
        <v>0</v>
      </c>
      <c r="H75" s="51">
        <v>0</v>
      </c>
      <c r="I75" s="51">
        <f t="shared" si="1"/>
        <v>0</v>
      </c>
      <c r="J75" s="51">
        <v>0</v>
      </c>
      <c r="K75" s="51">
        <f t="shared" si="2"/>
        <v>0</v>
      </c>
    </row>
    <row r="76" spans="1:11" s="52" customFormat="1" ht="12.75">
      <c r="A76" s="45">
        <v>32</v>
      </c>
      <c r="B76" s="46" t="s">
        <v>280</v>
      </c>
      <c r="C76" s="47" t="s">
        <v>149</v>
      </c>
      <c r="D76" s="48" t="s">
        <v>148</v>
      </c>
      <c r="E76" s="49">
        <v>47</v>
      </c>
      <c r="F76" s="49"/>
      <c r="G76" s="50">
        <f t="shared" si="0"/>
        <v>0</v>
      </c>
      <c r="H76" s="51">
        <v>0</v>
      </c>
      <c r="I76" s="51">
        <f t="shared" si="1"/>
        <v>0</v>
      </c>
      <c r="J76" s="51">
        <v>0</v>
      </c>
      <c r="K76" s="51">
        <f t="shared" si="2"/>
        <v>0</v>
      </c>
    </row>
    <row r="77" spans="1:11" s="52" customFormat="1" ht="12.75">
      <c r="A77" s="45">
        <v>33</v>
      </c>
      <c r="B77" s="46" t="s">
        <v>281</v>
      </c>
      <c r="C77" s="47" t="s">
        <v>150</v>
      </c>
      <c r="D77" s="48" t="s">
        <v>148</v>
      </c>
      <c r="E77" s="49">
        <v>4.7</v>
      </c>
      <c r="F77" s="49"/>
      <c r="G77" s="50">
        <f t="shared" si="0"/>
        <v>0</v>
      </c>
      <c r="H77" s="51">
        <v>0</v>
      </c>
      <c r="I77" s="51">
        <f t="shared" si="1"/>
        <v>0</v>
      </c>
      <c r="J77" s="51">
        <v>0</v>
      </c>
      <c r="K77" s="51">
        <f t="shared" si="2"/>
        <v>0</v>
      </c>
    </row>
    <row r="78" spans="1:11" s="52" customFormat="1" ht="12.75">
      <c r="A78" s="45">
        <v>34</v>
      </c>
      <c r="B78" s="46" t="s">
        <v>282</v>
      </c>
      <c r="C78" s="47" t="s">
        <v>151</v>
      </c>
      <c r="D78" s="48" t="s">
        <v>148</v>
      </c>
      <c r="E78" s="49">
        <v>4.7</v>
      </c>
      <c r="F78" s="49"/>
      <c r="G78" s="50">
        <f t="shared" si="0"/>
        <v>0</v>
      </c>
      <c r="H78" s="51">
        <v>0</v>
      </c>
      <c r="I78" s="51">
        <f t="shared" si="1"/>
        <v>0</v>
      </c>
      <c r="J78" s="51">
        <v>0</v>
      </c>
      <c r="K78" s="51">
        <f t="shared" si="2"/>
        <v>0</v>
      </c>
    </row>
    <row r="79" spans="1:11" s="52" customFormat="1" ht="12.75">
      <c r="A79" s="59"/>
      <c r="B79" s="60" t="s">
        <v>71</v>
      </c>
      <c r="C79" s="61" t="str">
        <f>CONCATENATE(B65," ",C65)</f>
        <v>97 Prorážení otvorů</v>
      </c>
      <c r="D79" s="59"/>
      <c r="E79" s="62"/>
      <c r="F79" s="62"/>
      <c r="G79" s="63">
        <f>SUM(G65:G78)</f>
        <v>0</v>
      </c>
      <c r="H79" s="64"/>
      <c r="I79" s="65">
        <f>SUM(I65:I78)</f>
        <v>0.0017542</v>
      </c>
      <c r="J79" s="64"/>
      <c r="K79" s="65">
        <f>SUM(K65:K78)</f>
        <v>-0.1579102</v>
      </c>
    </row>
    <row r="80" spans="1:11" s="52" customFormat="1" ht="12.75">
      <c r="A80" s="66" t="s">
        <v>69</v>
      </c>
      <c r="B80" s="67" t="s">
        <v>152</v>
      </c>
      <c r="C80" s="68" t="s">
        <v>153</v>
      </c>
      <c r="D80" s="45"/>
      <c r="E80" s="69"/>
      <c r="F80" s="69"/>
      <c r="G80" s="70"/>
      <c r="H80" s="71"/>
      <c r="I80" s="71"/>
      <c r="J80" s="71"/>
      <c r="K80" s="71"/>
    </row>
    <row r="81" spans="1:11" s="52" customFormat="1" ht="12.75">
      <c r="A81" s="45">
        <v>35</v>
      </c>
      <c r="B81" s="46" t="s">
        <v>283</v>
      </c>
      <c r="C81" s="47" t="s">
        <v>154</v>
      </c>
      <c r="D81" s="48" t="s">
        <v>148</v>
      </c>
      <c r="E81" s="49">
        <f>I79+I64+I59+I41+I31+I27+I22+I17</f>
        <v>10.00529771</v>
      </c>
      <c r="F81" s="49"/>
      <c r="G81" s="50">
        <f>E81*F81</f>
        <v>0</v>
      </c>
      <c r="H81" s="51">
        <v>0</v>
      </c>
      <c r="I81" s="51">
        <f>E81*H81</f>
        <v>0</v>
      </c>
      <c r="J81" s="51">
        <v>0</v>
      </c>
      <c r="K81" s="51">
        <f>E81*J81</f>
        <v>0</v>
      </c>
    </row>
    <row r="82" spans="1:11" s="52" customFormat="1" ht="12.75">
      <c r="A82" s="59"/>
      <c r="B82" s="60" t="s">
        <v>71</v>
      </c>
      <c r="C82" s="61" t="str">
        <f>CONCATENATE(B80," ",C80)</f>
        <v>99 Staveništní přesun hmot</v>
      </c>
      <c r="D82" s="59"/>
      <c r="E82" s="62"/>
      <c r="F82" s="62"/>
      <c r="G82" s="63">
        <f>SUM(G80:G81)</f>
        <v>0</v>
      </c>
      <c r="H82" s="64"/>
      <c r="I82" s="65">
        <f>SUM(I80:I81)</f>
        <v>0</v>
      </c>
      <c r="J82" s="64"/>
      <c r="K82" s="65">
        <f>SUM(K80:K81)</f>
        <v>0</v>
      </c>
    </row>
    <row r="83" spans="1:11" s="52" customFormat="1" ht="12.75">
      <c r="A83" s="66" t="s">
        <v>69</v>
      </c>
      <c r="B83" s="67" t="s">
        <v>155</v>
      </c>
      <c r="C83" s="68" t="s">
        <v>156</v>
      </c>
      <c r="D83" s="45"/>
      <c r="E83" s="69"/>
      <c r="F83" s="69"/>
      <c r="G83" s="70"/>
      <c r="H83" s="71"/>
      <c r="I83" s="71"/>
      <c r="J83" s="71"/>
      <c r="K83" s="71"/>
    </row>
    <row r="84" spans="1:11" s="52" customFormat="1" ht="12.75">
      <c r="A84" s="45">
        <v>36</v>
      </c>
      <c r="B84" s="46" t="s">
        <v>284</v>
      </c>
      <c r="C84" s="47" t="s">
        <v>157</v>
      </c>
      <c r="D84" s="48" t="s">
        <v>81</v>
      </c>
      <c r="E84" s="49">
        <v>2</v>
      </c>
      <c r="F84" s="49"/>
      <c r="G84" s="50">
        <f>E84*F84</f>
        <v>0</v>
      </c>
      <c r="H84" s="51">
        <v>0</v>
      </c>
      <c r="I84" s="51">
        <f>E84*H84</f>
        <v>0</v>
      </c>
      <c r="J84" s="51">
        <v>0</v>
      </c>
      <c r="K84" s="51">
        <f>E84*J84</f>
        <v>0</v>
      </c>
    </row>
    <row r="85" spans="1:11" s="52" customFormat="1" ht="12.75">
      <c r="A85" s="45">
        <v>37</v>
      </c>
      <c r="B85" s="46" t="s">
        <v>158</v>
      </c>
      <c r="C85" s="47" t="s">
        <v>159</v>
      </c>
      <c r="D85" s="48" t="s">
        <v>81</v>
      </c>
      <c r="E85" s="49">
        <v>2</v>
      </c>
      <c r="F85" s="49"/>
      <c r="G85" s="50">
        <f>E85*F85</f>
        <v>0</v>
      </c>
      <c r="H85" s="51">
        <v>0.025</v>
      </c>
      <c r="I85" s="51">
        <f>E85*H85</f>
        <v>0.05</v>
      </c>
      <c r="J85" s="51">
        <v>0</v>
      </c>
      <c r="K85" s="51">
        <f>E85*J85</f>
        <v>0</v>
      </c>
    </row>
    <row r="86" spans="1:11" s="52" customFormat="1" ht="12.75">
      <c r="A86" s="45">
        <v>38</v>
      </c>
      <c r="B86" s="46" t="s">
        <v>285</v>
      </c>
      <c r="C86" s="47" t="s">
        <v>160</v>
      </c>
      <c r="D86" s="48" t="s">
        <v>81</v>
      </c>
      <c r="E86" s="49">
        <v>1</v>
      </c>
      <c r="F86" s="49"/>
      <c r="G86" s="50">
        <f>E86*F86</f>
        <v>0</v>
      </c>
      <c r="H86" s="51">
        <v>0</v>
      </c>
      <c r="I86" s="51">
        <f>E86*H86</f>
        <v>0</v>
      </c>
      <c r="J86" s="51">
        <v>0</v>
      </c>
      <c r="K86" s="51">
        <f>E86*J86</f>
        <v>0</v>
      </c>
    </row>
    <row r="87" spans="1:11" s="52" customFormat="1" ht="25.5">
      <c r="A87" s="45">
        <v>39</v>
      </c>
      <c r="B87" s="46" t="s">
        <v>161</v>
      </c>
      <c r="C87" s="47" t="s">
        <v>308</v>
      </c>
      <c r="D87" s="48" t="s">
        <v>81</v>
      </c>
      <c r="E87" s="49">
        <v>1</v>
      </c>
      <c r="F87" s="49"/>
      <c r="G87" s="50">
        <f>E87*F87</f>
        <v>0</v>
      </c>
      <c r="H87" s="51">
        <v>0.025</v>
      </c>
      <c r="I87" s="51">
        <f>E87*H87</f>
        <v>0.025</v>
      </c>
      <c r="J87" s="51">
        <v>0</v>
      </c>
      <c r="K87" s="51">
        <f>E87*J87</f>
        <v>0</v>
      </c>
    </row>
    <row r="88" spans="1:11" s="52" customFormat="1" ht="12.75">
      <c r="A88" s="45">
        <v>40</v>
      </c>
      <c r="B88" s="46" t="s">
        <v>286</v>
      </c>
      <c r="C88" s="47" t="s">
        <v>162</v>
      </c>
      <c r="D88" s="48" t="s">
        <v>148</v>
      </c>
      <c r="E88" s="49">
        <v>0.075</v>
      </c>
      <c r="F88" s="49"/>
      <c r="G88" s="50">
        <f>E88*F88</f>
        <v>0</v>
      </c>
      <c r="H88" s="51">
        <v>0</v>
      </c>
      <c r="I88" s="51">
        <f>E88*H88</f>
        <v>0</v>
      </c>
      <c r="J88" s="51">
        <v>0</v>
      </c>
      <c r="K88" s="51">
        <f>E88*J88</f>
        <v>0</v>
      </c>
    </row>
    <row r="89" spans="1:11" s="52" customFormat="1" ht="12.75">
      <c r="A89" s="59"/>
      <c r="B89" s="60" t="s">
        <v>71</v>
      </c>
      <c r="C89" s="61" t="str">
        <f>CONCATENATE(B83," ",C83)</f>
        <v>766 Konstrukce truhlářské</v>
      </c>
      <c r="D89" s="59"/>
      <c r="E89" s="62"/>
      <c r="F89" s="62"/>
      <c r="G89" s="63">
        <f>SUM(G83:G88)</f>
        <v>0</v>
      </c>
      <c r="H89" s="64"/>
      <c r="I89" s="65">
        <f>SUM(I83:I88)</f>
        <v>0.07500000000000001</v>
      </c>
      <c r="J89" s="64"/>
      <c r="K89" s="65">
        <f>SUM(K83:K88)</f>
        <v>0</v>
      </c>
    </row>
    <row r="90" spans="1:11" s="52" customFormat="1" ht="12.75">
      <c r="A90" s="66" t="s">
        <v>69</v>
      </c>
      <c r="B90" s="67" t="s">
        <v>163</v>
      </c>
      <c r="C90" s="68" t="s">
        <v>164</v>
      </c>
      <c r="D90" s="45"/>
      <c r="E90" s="69"/>
      <c r="F90" s="69"/>
      <c r="G90" s="70"/>
      <c r="H90" s="71"/>
      <c r="I90" s="71"/>
      <c r="J90" s="71"/>
      <c r="K90" s="71"/>
    </row>
    <row r="91" spans="1:11" s="52" customFormat="1" ht="12.75">
      <c r="A91" s="45">
        <v>41</v>
      </c>
      <c r="B91" s="46" t="s">
        <v>287</v>
      </c>
      <c r="C91" s="47" t="s">
        <v>165</v>
      </c>
      <c r="D91" s="48" t="s">
        <v>166</v>
      </c>
      <c r="E91" s="49">
        <v>592.848</v>
      </c>
      <c r="F91" s="49"/>
      <c r="G91" s="50">
        <f>E91*F91</f>
        <v>0</v>
      </c>
      <c r="H91" s="51">
        <v>5E-05</v>
      </c>
      <c r="I91" s="51">
        <f>E91*H91</f>
        <v>0.0296424</v>
      </c>
      <c r="J91" s="51">
        <v>-0.001</v>
      </c>
      <c r="K91" s="51">
        <f>E91*J91</f>
        <v>-0.5928479999999999</v>
      </c>
    </row>
    <row r="92" spans="1:11" s="52" customFormat="1" ht="12.75">
      <c r="A92" s="53"/>
      <c r="B92" s="54"/>
      <c r="C92" s="205" t="s">
        <v>167</v>
      </c>
      <c r="D92" s="206"/>
      <c r="E92" s="55">
        <v>0</v>
      </c>
      <c r="F92" s="56"/>
      <c r="G92" s="57"/>
      <c r="H92" s="58"/>
      <c r="I92" s="58"/>
      <c r="J92" s="58"/>
      <c r="K92" s="58"/>
    </row>
    <row r="93" spans="1:11" s="52" customFormat="1" ht="12.75">
      <c r="A93" s="53"/>
      <c r="B93" s="54"/>
      <c r="C93" s="205" t="s">
        <v>168</v>
      </c>
      <c r="D93" s="206"/>
      <c r="E93" s="55">
        <v>592.848</v>
      </c>
      <c r="F93" s="56"/>
      <c r="G93" s="57"/>
      <c r="H93" s="58"/>
      <c r="I93" s="58"/>
      <c r="J93" s="58"/>
      <c r="K93" s="58"/>
    </row>
    <row r="94" spans="1:11" s="52" customFormat="1" ht="12.75">
      <c r="A94" s="45">
        <v>42</v>
      </c>
      <c r="B94" s="46" t="s">
        <v>288</v>
      </c>
      <c r="C94" s="47" t="s">
        <v>169</v>
      </c>
      <c r="D94" s="48" t="s">
        <v>84</v>
      </c>
      <c r="E94" s="49">
        <v>9.45</v>
      </c>
      <c r="F94" s="49"/>
      <c r="G94" s="50">
        <f>E94*F94</f>
        <v>0</v>
      </c>
      <c r="H94" s="51">
        <v>0</v>
      </c>
      <c r="I94" s="51">
        <f>E94*H94</f>
        <v>0</v>
      </c>
      <c r="J94" s="51">
        <v>-0.035</v>
      </c>
      <c r="K94" s="51">
        <f>E94*J94</f>
        <v>-0.33075</v>
      </c>
    </row>
    <row r="95" spans="1:11" s="52" customFormat="1" ht="12.75">
      <c r="A95" s="53"/>
      <c r="B95" s="54"/>
      <c r="C95" s="205" t="s">
        <v>170</v>
      </c>
      <c r="D95" s="206"/>
      <c r="E95" s="55">
        <v>9.45</v>
      </c>
      <c r="F95" s="56"/>
      <c r="G95" s="57"/>
      <c r="H95" s="58"/>
      <c r="I95" s="58"/>
      <c r="J95" s="58"/>
      <c r="K95" s="58"/>
    </row>
    <row r="96" spans="1:11" s="52" customFormat="1" ht="12.75">
      <c r="A96" s="45">
        <v>43</v>
      </c>
      <c r="B96" s="46" t="s">
        <v>289</v>
      </c>
      <c r="C96" s="47" t="s">
        <v>171</v>
      </c>
      <c r="D96" s="48" t="s">
        <v>75</v>
      </c>
      <c r="E96" s="49">
        <v>192.9888</v>
      </c>
      <c r="F96" s="49"/>
      <c r="G96" s="50">
        <f>E96*F96</f>
        <v>0</v>
      </c>
      <c r="H96" s="51">
        <v>0</v>
      </c>
      <c r="I96" s="51">
        <f>E96*H96</f>
        <v>0</v>
      </c>
      <c r="J96" s="51">
        <v>-0.017</v>
      </c>
      <c r="K96" s="51">
        <f>E96*J96</f>
        <v>-3.2808096</v>
      </c>
    </row>
    <row r="97" spans="1:11" s="52" customFormat="1" ht="12.75">
      <c r="A97" s="53"/>
      <c r="B97" s="54"/>
      <c r="C97" s="205" t="s">
        <v>172</v>
      </c>
      <c r="D97" s="206"/>
      <c r="E97" s="55">
        <v>0</v>
      </c>
      <c r="F97" s="56"/>
      <c r="G97" s="57"/>
      <c r="H97" s="58"/>
      <c r="I97" s="58"/>
      <c r="J97" s="58"/>
      <c r="K97" s="58"/>
    </row>
    <row r="98" spans="1:11" s="52" customFormat="1" ht="12.75">
      <c r="A98" s="53"/>
      <c r="B98" s="54"/>
      <c r="C98" s="205" t="s">
        <v>76</v>
      </c>
      <c r="D98" s="206"/>
      <c r="E98" s="55">
        <v>96.4944</v>
      </c>
      <c r="F98" s="56"/>
      <c r="G98" s="57"/>
      <c r="H98" s="58"/>
      <c r="I98" s="58"/>
      <c r="J98" s="58"/>
      <c r="K98" s="58"/>
    </row>
    <row r="99" spans="1:11" s="52" customFormat="1" ht="12.75">
      <c r="A99" s="53"/>
      <c r="B99" s="54"/>
      <c r="C99" s="205" t="s">
        <v>77</v>
      </c>
      <c r="D99" s="206"/>
      <c r="E99" s="55">
        <v>96.4944</v>
      </c>
      <c r="F99" s="56"/>
      <c r="G99" s="57"/>
      <c r="H99" s="58"/>
      <c r="I99" s="58"/>
      <c r="J99" s="58"/>
      <c r="K99" s="58"/>
    </row>
    <row r="100" spans="1:11" s="52" customFormat="1" ht="12.75">
      <c r="A100" s="45">
        <v>44</v>
      </c>
      <c r="B100" s="46" t="s">
        <v>290</v>
      </c>
      <c r="C100" s="47" t="s">
        <v>173</v>
      </c>
      <c r="D100" s="48" t="s">
        <v>166</v>
      </c>
      <c r="E100" s="49">
        <v>52</v>
      </c>
      <c r="F100" s="49"/>
      <c r="G100" s="50">
        <f>E100*F100</f>
        <v>0</v>
      </c>
      <c r="H100" s="51">
        <v>6E-05</v>
      </c>
      <c r="I100" s="51">
        <f>E100*H100</f>
        <v>0.00312</v>
      </c>
      <c r="J100" s="51">
        <v>0</v>
      </c>
      <c r="K100" s="51">
        <f>E100*J100</f>
        <v>0</v>
      </c>
    </row>
    <row r="101" spans="1:11" s="52" customFormat="1" ht="12.75">
      <c r="A101" s="53"/>
      <c r="B101" s="54"/>
      <c r="C101" s="205" t="s">
        <v>174</v>
      </c>
      <c r="D101" s="206"/>
      <c r="E101" s="55">
        <v>0</v>
      </c>
      <c r="F101" s="56"/>
      <c r="G101" s="57"/>
      <c r="H101" s="58"/>
      <c r="I101" s="58"/>
      <c r="J101" s="58"/>
      <c r="K101" s="58"/>
    </row>
    <row r="102" spans="1:11" s="52" customFormat="1" ht="12.75">
      <c r="A102" s="53"/>
      <c r="B102" s="54"/>
      <c r="C102" s="205" t="s">
        <v>175</v>
      </c>
      <c r="D102" s="206"/>
      <c r="E102" s="55">
        <v>30.72</v>
      </c>
      <c r="F102" s="56"/>
      <c r="G102" s="57"/>
      <c r="H102" s="58"/>
      <c r="I102" s="58"/>
      <c r="J102" s="58"/>
      <c r="K102" s="58"/>
    </row>
    <row r="103" spans="1:11" s="52" customFormat="1" ht="12.75">
      <c r="A103" s="53"/>
      <c r="B103" s="54"/>
      <c r="C103" s="205" t="s">
        <v>176</v>
      </c>
      <c r="D103" s="206"/>
      <c r="E103" s="55">
        <v>16</v>
      </c>
      <c r="F103" s="56"/>
      <c r="G103" s="57"/>
      <c r="H103" s="58"/>
      <c r="I103" s="58"/>
      <c r="J103" s="58"/>
      <c r="K103" s="58"/>
    </row>
    <row r="104" spans="1:11" s="52" customFormat="1" ht="12.75">
      <c r="A104" s="53"/>
      <c r="B104" s="54"/>
      <c r="C104" s="205" t="s">
        <v>177</v>
      </c>
      <c r="D104" s="206"/>
      <c r="E104" s="55">
        <v>4</v>
      </c>
      <c r="F104" s="56"/>
      <c r="G104" s="57"/>
      <c r="H104" s="58"/>
      <c r="I104" s="58"/>
      <c r="J104" s="58"/>
      <c r="K104" s="58"/>
    </row>
    <row r="105" spans="1:11" s="52" customFormat="1" ht="12.75">
      <c r="A105" s="53"/>
      <c r="B105" s="54"/>
      <c r="C105" s="205" t="s">
        <v>178</v>
      </c>
      <c r="D105" s="206"/>
      <c r="E105" s="55">
        <v>50.72</v>
      </c>
      <c r="F105" s="56"/>
      <c r="G105" s="57"/>
      <c r="H105" s="58"/>
      <c r="I105" s="58"/>
      <c r="J105" s="58"/>
      <c r="K105" s="58"/>
    </row>
    <row r="106" spans="1:11" s="52" customFormat="1" ht="12.75">
      <c r="A106" s="53"/>
      <c r="B106" s="54"/>
      <c r="C106" s="205" t="s">
        <v>179</v>
      </c>
      <c r="D106" s="206"/>
      <c r="E106" s="55">
        <v>0</v>
      </c>
      <c r="F106" s="56"/>
      <c r="G106" s="57"/>
      <c r="H106" s="58"/>
      <c r="I106" s="58"/>
      <c r="J106" s="58"/>
      <c r="K106" s="58"/>
    </row>
    <row r="107" spans="1:11" s="52" customFormat="1" ht="12.75">
      <c r="A107" s="53"/>
      <c r="B107" s="54"/>
      <c r="C107" s="205" t="s">
        <v>180</v>
      </c>
      <c r="D107" s="206"/>
      <c r="E107" s="55">
        <v>1.28</v>
      </c>
      <c r="F107" s="56"/>
      <c r="G107" s="57"/>
      <c r="H107" s="58"/>
      <c r="I107" s="58"/>
      <c r="J107" s="58"/>
      <c r="K107" s="58"/>
    </row>
    <row r="108" spans="1:11" s="52" customFormat="1" ht="12.75">
      <c r="A108" s="45">
        <v>45</v>
      </c>
      <c r="B108" s="46">
        <v>13611224</v>
      </c>
      <c r="C108" s="47" t="s">
        <v>181</v>
      </c>
      <c r="D108" s="48" t="s">
        <v>182</v>
      </c>
      <c r="E108" s="49">
        <v>0.0598</v>
      </c>
      <c r="F108" s="49"/>
      <c r="G108" s="50">
        <f>E108*F108</f>
        <v>0</v>
      </c>
      <c r="H108" s="51">
        <v>1</v>
      </c>
      <c r="I108" s="51">
        <f>E108*H108</f>
        <v>0.0598</v>
      </c>
      <c r="J108" s="51">
        <v>0</v>
      </c>
      <c r="K108" s="51">
        <f>E108*J108</f>
        <v>0</v>
      </c>
    </row>
    <row r="109" spans="1:11" s="52" customFormat="1" ht="12.75">
      <c r="A109" s="53"/>
      <c r="B109" s="54"/>
      <c r="C109" s="205" t="s">
        <v>183</v>
      </c>
      <c r="D109" s="206"/>
      <c r="E109" s="55">
        <v>0.0598</v>
      </c>
      <c r="F109" s="56"/>
      <c r="G109" s="57"/>
      <c r="H109" s="58"/>
      <c r="I109" s="58"/>
      <c r="J109" s="58"/>
      <c r="K109" s="58"/>
    </row>
    <row r="110" spans="1:11" s="52" customFormat="1" ht="12.75">
      <c r="A110" s="45">
        <v>46</v>
      </c>
      <c r="B110" s="46" t="s">
        <v>291</v>
      </c>
      <c r="C110" s="47" t="s">
        <v>184</v>
      </c>
      <c r="D110" s="48" t="s">
        <v>166</v>
      </c>
      <c r="E110" s="49">
        <v>706.4576</v>
      </c>
      <c r="F110" s="49"/>
      <c r="G110" s="50">
        <f>E110*F110</f>
        <v>0</v>
      </c>
      <c r="H110" s="51">
        <v>5E-05</v>
      </c>
      <c r="I110" s="51">
        <f>E110*H110</f>
        <v>0.03532288</v>
      </c>
      <c r="J110" s="51">
        <v>0</v>
      </c>
      <c r="K110" s="51">
        <f>E110*J110</f>
        <v>0</v>
      </c>
    </row>
    <row r="111" spans="1:11" s="52" customFormat="1" ht="12.75">
      <c r="A111" s="53"/>
      <c r="B111" s="54"/>
      <c r="C111" s="205" t="s">
        <v>185</v>
      </c>
      <c r="D111" s="206"/>
      <c r="E111" s="55">
        <v>25.776</v>
      </c>
      <c r="F111" s="56"/>
      <c r="G111" s="57"/>
      <c r="H111" s="58"/>
      <c r="I111" s="58"/>
      <c r="J111" s="58"/>
      <c r="K111" s="58"/>
    </row>
    <row r="112" spans="1:11" s="52" customFormat="1" ht="12.75">
      <c r="A112" s="53"/>
      <c r="B112" s="54"/>
      <c r="C112" s="205" t="s">
        <v>186</v>
      </c>
      <c r="D112" s="206"/>
      <c r="E112" s="55">
        <v>138.24</v>
      </c>
      <c r="F112" s="56"/>
      <c r="G112" s="57"/>
      <c r="H112" s="58"/>
      <c r="I112" s="58"/>
      <c r="J112" s="58"/>
      <c r="K112" s="58"/>
    </row>
    <row r="113" spans="1:11" s="52" customFormat="1" ht="12.75">
      <c r="A113" s="53"/>
      <c r="B113" s="54"/>
      <c r="C113" s="205" t="s">
        <v>187</v>
      </c>
      <c r="D113" s="206"/>
      <c r="E113" s="55">
        <v>515.52</v>
      </c>
      <c r="F113" s="56"/>
      <c r="G113" s="57"/>
      <c r="H113" s="58"/>
      <c r="I113" s="58"/>
      <c r="J113" s="58"/>
      <c r="K113" s="58"/>
    </row>
    <row r="114" spans="1:11" s="52" customFormat="1" ht="12.75">
      <c r="A114" s="53"/>
      <c r="B114" s="54"/>
      <c r="C114" s="205" t="s">
        <v>188</v>
      </c>
      <c r="D114" s="206"/>
      <c r="E114" s="55">
        <v>26.9216</v>
      </c>
      <c r="F114" s="56"/>
      <c r="G114" s="57"/>
      <c r="H114" s="58"/>
      <c r="I114" s="58"/>
      <c r="J114" s="58"/>
      <c r="K114" s="58"/>
    </row>
    <row r="115" spans="1:11" s="52" customFormat="1" ht="12.75">
      <c r="A115" s="45">
        <v>47</v>
      </c>
      <c r="B115" s="46">
        <v>13380525</v>
      </c>
      <c r="C115" s="47" t="s">
        <v>189</v>
      </c>
      <c r="D115" s="48" t="s">
        <v>182</v>
      </c>
      <c r="E115" s="49">
        <v>0.1886</v>
      </c>
      <c r="F115" s="49"/>
      <c r="G115" s="50">
        <f>E115*F115</f>
        <v>0</v>
      </c>
      <c r="H115" s="51">
        <v>1</v>
      </c>
      <c r="I115" s="51">
        <f>E115*H115</f>
        <v>0.1886</v>
      </c>
      <c r="J115" s="51">
        <v>0</v>
      </c>
      <c r="K115" s="51">
        <f>E115*J115</f>
        <v>0</v>
      </c>
    </row>
    <row r="116" spans="1:11" s="52" customFormat="1" ht="12.75">
      <c r="A116" s="53"/>
      <c r="B116" s="54"/>
      <c r="C116" s="205" t="s">
        <v>190</v>
      </c>
      <c r="D116" s="206"/>
      <c r="E116" s="55">
        <v>0.0296</v>
      </c>
      <c r="F116" s="56"/>
      <c r="G116" s="57"/>
      <c r="H116" s="58"/>
      <c r="I116" s="58"/>
      <c r="J116" s="58"/>
      <c r="K116" s="58"/>
    </row>
    <row r="117" spans="1:11" s="52" customFormat="1" ht="12.75">
      <c r="A117" s="53"/>
      <c r="B117" s="54"/>
      <c r="C117" s="205" t="s">
        <v>191</v>
      </c>
      <c r="D117" s="206"/>
      <c r="E117" s="55">
        <v>0.159</v>
      </c>
      <c r="F117" s="56"/>
      <c r="G117" s="57"/>
      <c r="H117" s="58"/>
      <c r="I117" s="58"/>
      <c r="J117" s="58"/>
      <c r="K117" s="58"/>
    </row>
    <row r="118" spans="1:11" s="52" customFormat="1" ht="12.75">
      <c r="A118" s="45">
        <v>48</v>
      </c>
      <c r="B118" s="46">
        <v>13380530</v>
      </c>
      <c r="C118" s="47" t="s">
        <v>192</v>
      </c>
      <c r="D118" s="48" t="s">
        <v>182</v>
      </c>
      <c r="E118" s="49">
        <v>0.5928</v>
      </c>
      <c r="F118" s="49"/>
      <c r="G118" s="50">
        <f>E118*F118</f>
        <v>0</v>
      </c>
      <c r="H118" s="51">
        <v>1</v>
      </c>
      <c r="I118" s="51">
        <f>E118*H118</f>
        <v>0.5928</v>
      </c>
      <c r="J118" s="51">
        <v>0</v>
      </c>
      <c r="K118" s="51">
        <f>E118*J118</f>
        <v>0</v>
      </c>
    </row>
    <row r="119" spans="1:11" s="52" customFormat="1" ht="12.75">
      <c r="A119" s="53"/>
      <c r="B119" s="54"/>
      <c r="C119" s="205" t="s">
        <v>193</v>
      </c>
      <c r="D119" s="206"/>
      <c r="E119" s="55">
        <v>0.5928</v>
      </c>
      <c r="F119" s="56"/>
      <c r="G119" s="57"/>
      <c r="H119" s="58"/>
      <c r="I119" s="58"/>
      <c r="J119" s="58"/>
      <c r="K119" s="58"/>
    </row>
    <row r="120" spans="1:11" s="52" customFormat="1" ht="12.75">
      <c r="A120" s="45">
        <v>49</v>
      </c>
      <c r="B120" s="46">
        <v>13331838</v>
      </c>
      <c r="C120" s="47" t="s">
        <v>194</v>
      </c>
      <c r="D120" s="48" t="s">
        <v>182</v>
      </c>
      <c r="E120" s="49">
        <v>0.031</v>
      </c>
      <c r="F120" s="49"/>
      <c r="G120" s="50">
        <f>E120*F120</f>
        <v>0</v>
      </c>
      <c r="H120" s="51">
        <v>1</v>
      </c>
      <c r="I120" s="51">
        <f>E120*H120</f>
        <v>0.031</v>
      </c>
      <c r="J120" s="51">
        <v>0</v>
      </c>
      <c r="K120" s="51">
        <f>E120*J120</f>
        <v>0</v>
      </c>
    </row>
    <row r="121" spans="1:11" s="52" customFormat="1" ht="12.75">
      <c r="A121" s="53"/>
      <c r="B121" s="54"/>
      <c r="C121" s="205" t="s">
        <v>195</v>
      </c>
      <c r="D121" s="206"/>
      <c r="E121" s="55">
        <v>0.031</v>
      </c>
      <c r="F121" s="56"/>
      <c r="G121" s="57"/>
      <c r="H121" s="58"/>
      <c r="I121" s="58"/>
      <c r="J121" s="58"/>
      <c r="K121" s="58"/>
    </row>
    <row r="122" spans="1:11" s="52" customFormat="1" ht="12.75">
      <c r="A122" s="45">
        <v>50</v>
      </c>
      <c r="B122" s="46" t="s">
        <v>196</v>
      </c>
      <c r="C122" s="47" t="s">
        <v>197</v>
      </c>
      <c r="D122" s="48" t="s">
        <v>70</v>
      </c>
      <c r="E122" s="49">
        <v>5</v>
      </c>
      <c r="F122" s="49"/>
      <c r="G122" s="50">
        <f>E122*F122</f>
        <v>0</v>
      </c>
      <c r="H122" s="51">
        <v>0</v>
      </c>
      <c r="I122" s="51">
        <f>E122*H122</f>
        <v>0</v>
      </c>
      <c r="J122" s="51">
        <v>0</v>
      </c>
      <c r="K122" s="51">
        <f>E122*J122</f>
        <v>0</v>
      </c>
    </row>
    <row r="123" spans="1:11" s="52" customFormat="1" ht="12.75">
      <c r="A123" s="53"/>
      <c r="B123" s="54"/>
      <c r="C123" s="205" t="s">
        <v>198</v>
      </c>
      <c r="D123" s="206"/>
      <c r="E123" s="55">
        <v>4</v>
      </c>
      <c r="F123" s="56"/>
      <c r="G123" s="57"/>
      <c r="H123" s="58"/>
      <c r="I123" s="58"/>
      <c r="J123" s="58"/>
      <c r="K123" s="58"/>
    </row>
    <row r="124" spans="1:11" s="52" customFormat="1" ht="12.75">
      <c r="A124" s="53"/>
      <c r="B124" s="54"/>
      <c r="C124" s="205" t="s">
        <v>199</v>
      </c>
      <c r="D124" s="206"/>
      <c r="E124" s="55">
        <v>1</v>
      </c>
      <c r="F124" s="56"/>
      <c r="G124" s="57"/>
      <c r="H124" s="58"/>
      <c r="I124" s="58"/>
      <c r="J124" s="58"/>
      <c r="K124" s="58"/>
    </row>
    <row r="125" spans="1:11" s="52" customFormat="1" ht="38.25">
      <c r="A125" s="45">
        <v>51</v>
      </c>
      <c r="B125" s="46" t="s">
        <v>200</v>
      </c>
      <c r="C125" s="47" t="s">
        <v>306</v>
      </c>
      <c r="D125" s="48" t="s">
        <v>70</v>
      </c>
      <c r="E125" s="49">
        <v>20</v>
      </c>
      <c r="F125" s="49"/>
      <c r="G125" s="50">
        <f>E125*F125</f>
        <v>0</v>
      </c>
      <c r="H125" s="51">
        <v>0</v>
      </c>
      <c r="I125" s="51">
        <f>E125*H125</f>
        <v>0</v>
      </c>
      <c r="J125" s="51">
        <v>0</v>
      </c>
      <c r="K125" s="51">
        <f>E125*J125</f>
        <v>0</v>
      </c>
    </row>
    <row r="126" spans="1:11" s="52" customFormat="1" ht="12.75">
      <c r="A126" s="45">
        <v>52</v>
      </c>
      <c r="B126" s="46" t="s">
        <v>292</v>
      </c>
      <c r="C126" s="47" t="s">
        <v>201</v>
      </c>
      <c r="D126" s="48" t="s">
        <v>148</v>
      </c>
      <c r="E126" s="49">
        <v>5.766</v>
      </c>
      <c r="F126" s="49"/>
      <c r="G126" s="50">
        <f>E126*F126</f>
        <v>0</v>
      </c>
      <c r="H126" s="51">
        <v>0</v>
      </c>
      <c r="I126" s="51">
        <f>E126*H126</f>
        <v>0</v>
      </c>
      <c r="J126" s="51">
        <v>0</v>
      </c>
      <c r="K126" s="51">
        <f>E126*J126</f>
        <v>0</v>
      </c>
    </row>
    <row r="127" spans="1:11" s="52" customFormat="1" ht="12.75">
      <c r="A127" s="53"/>
      <c r="B127" s="54"/>
      <c r="C127" s="205" t="s">
        <v>202</v>
      </c>
      <c r="D127" s="206"/>
      <c r="E127" s="55">
        <v>5.766</v>
      </c>
      <c r="F127" s="56"/>
      <c r="G127" s="57"/>
      <c r="H127" s="58"/>
      <c r="I127" s="58"/>
      <c r="J127" s="58"/>
      <c r="K127" s="58"/>
    </row>
    <row r="128" spans="1:11" s="52" customFormat="1" ht="12.75">
      <c r="A128" s="59"/>
      <c r="B128" s="60" t="s">
        <v>71</v>
      </c>
      <c r="C128" s="61" t="str">
        <f>CONCATENATE(B90," ",C90)</f>
        <v>767 Konstrukce zámečnické</v>
      </c>
      <c r="D128" s="59"/>
      <c r="E128" s="62"/>
      <c r="F128" s="62"/>
      <c r="G128" s="63">
        <f>SUM(G90:G127)</f>
        <v>0</v>
      </c>
      <c r="H128" s="64"/>
      <c r="I128" s="65">
        <f>SUM(I90:I127)</f>
        <v>0.94028528</v>
      </c>
      <c r="J128" s="64"/>
      <c r="K128" s="65">
        <f>SUM(K90:K127)</f>
        <v>-4.2044076</v>
      </c>
    </row>
    <row r="129" spans="1:11" s="52" customFormat="1" ht="12.75">
      <c r="A129" s="66" t="s">
        <v>69</v>
      </c>
      <c r="B129" s="67" t="s">
        <v>203</v>
      </c>
      <c r="C129" s="68" t="s">
        <v>204</v>
      </c>
      <c r="D129" s="45"/>
      <c r="E129" s="69"/>
      <c r="F129" s="69"/>
      <c r="G129" s="70"/>
      <c r="H129" s="71"/>
      <c r="I129" s="71"/>
      <c r="J129" s="71"/>
      <c r="K129" s="71"/>
    </row>
    <row r="130" spans="1:11" s="52" customFormat="1" ht="12.75">
      <c r="A130" s="45">
        <v>53</v>
      </c>
      <c r="B130" s="46" t="s">
        <v>293</v>
      </c>
      <c r="C130" s="47" t="s">
        <v>205</v>
      </c>
      <c r="D130" s="48" t="s">
        <v>75</v>
      </c>
      <c r="E130" s="49">
        <v>22.8841</v>
      </c>
      <c r="F130" s="49"/>
      <c r="G130" s="50">
        <f>E130*F130</f>
        <v>0</v>
      </c>
      <c r="H130" s="51">
        <v>0.00107</v>
      </c>
      <c r="I130" s="51">
        <f>E130*H130</f>
        <v>0.024485987</v>
      </c>
      <c r="J130" s="51">
        <v>0</v>
      </c>
      <c r="K130" s="51">
        <f>E130*J130</f>
        <v>0</v>
      </c>
    </row>
    <row r="131" spans="1:11" s="52" customFormat="1" ht="12.75">
      <c r="A131" s="53"/>
      <c r="B131" s="54"/>
      <c r="C131" s="205" t="s">
        <v>206</v>
      </c>
      <c r="D131" s="206"/>
      <c r="E131" s="55">
        <v>19.68</v>
      </c>
      <c r="F131" s="56"/>
      <c r="G131" s="57"/>
      <c r="H131" s="58"/>
      <c r="I131" s="58"/>
      <c r="J131" s="58"/>
      <c r="K131" s="58"/>
    </row>
    <row r="132" spans="1:11" s="52" customFormat="1" ht="12.75">
      <c r="A132" s="53"/>
      <c r="B132" s="54"/>
      <c r="C132" s="205" t="s">
        <v>207</v>
      </c>
      <c r="D132" s="206"/>
      <c r="E132" s="55">
        <v>3.2041</v>
      </c>
      <c r="F132" s="56"/>
      <c r="G132" s="57"/>
      <c r="H132" s="58"/>
      <c r="I132" s="58"/>
      <c r="J132" s="58"/>
      <c r="K132" s="58"/>
    </row>
    <row r="133" spans="1:11" s="52" customFormat="1" ht="12.75">
      <c r="A133" s="45">
        <v>54</v>
      </c>
      <c r="B133" s="46" t="s">
        <v>294</v>
      </c>
      <c r="C133" s="47" t="s">
        <v>208</v>
      </c>
      <c r="D133" s="48" t="s">
        <v>148</v>
      </c>
      <c r="E133" s="49">
        <v>0.0245</v>
      </c>
      <c r="F133" s="49"/>
      <c r="G133" s="50">
        <f>E133*F133</f>
        <v>0</v>
      </c>
      <c r="H133" s="51">
        <v>0</v>
      </c>
      <c r="I133" s="51">
        <f>E133*H133</f>
        <v>0</v>
      </c>
      <c r="J133" s="51">
        <v>0</v>
      </c>
      <c r="K133" s="51">
        <f>E133*J133</f>
        <v>0</v>
      </c>
    </row>
    <row r="134" spans="1:11" s="52" customFormat="1" ht="12.75">
      <c r="A134" s="59"/>
      <c r="B134" s="60" t="s">
        <v>71</v>
      </c>
      <c r="C134" s="61" t="str">
        <f>CONCATENATE(B129," ",C129)</f>
        <v>777 Podlahy ze syntetických hmot</v>
      </c>
      <c r="D134" s="59"/>
      <c r="E134" s="62"/>
      <c r="F134" s="62"/>
      <c r="G134" s="63">
        <f>SUM(G129:G133)</f>
        <v>0</v>
      </c>
      <c r="H134" s="64"/>
      <c r="I134" s="65">
        <f>SUM(I129:I133)</f>
        <v>0.024485987</v>
      </c>
      <c r="J134" s="64"/>
      <c r="K134" s="65">
        <f>SUM(K129:K133)</f>
        <v>0</v>
      </c>
    </row>
    <row r="135" spans="1:11" s="52" customFormat="1" ht="12.75">
      <c r="A135" s="66" t="s">
        <v>69</v>
      </c>
      <c r="B135" s="67" t="s">
        <v>209</v>
      </c>
      <c r="C135" s="68" t="s">
        <v>210</v>
      </c>
      <c r="D135" s="45"/>
      <c r="E135" s="69"/>
      <c r="F135" s="69"/>
      <c r="G135" s="70"/>
      <c r="H135" s="71"/>
      <c r="I135" s="71"/>
      <c r="J135" s="71"/>
      <c r="K135" s="71"/>
    </row>
    <row r="136" spans="1:11" s="52" customFormat="1" ht="12.75">
      <c r="A136" s="45">
        <v>55</v>
      </c>
      <c r="B136" s="46" t="s">
        <v>295</v>
      </c>
      <c r="C136" s="47" t="s">
        <v>211</v>
      </c>
      <c r="D136" s="48" t="s">
        <v>75</v>
      </c>
      <c r="E136" s="49">
        <v>26.3536</v>
      </c>
      <c r="F136" s="49"/>
      <c r="G136" s="50">
        <f>E136*F136</f>
        <v>0</v>
      </c>
      <c r="H136" s="51">
        <v>8E-05</v>
      </c>
      <c r="I136" s="51">
        <f>E136*H136</f>
        <v>0.0021082880000000003</v>
      </c>
      <c r="J136" s="51">
        <v>0</v>
      </c>
      <c r="K136" s="51">
        <f>E136*J136</f>
        <v>0</v>
      </c>
    </row>
    <row r="137" spans="1:11" s="52" customFormat="1" ht="12.75">
      <c r="A137" s="53"/>
      <c r="B137" s="54"/>
      <c r="C137" s="205" t="s">
        <v>212</v>
      </c>
      <c r="D137" s="206"/>
      <c r="E137" s="55">
        <v>4.8192</v>
      </c>
      <c r="F137" s="56"/>
      <c r="G137" s="57"/>
      <c r="H137" s="58"/>
      <c r="I137" s="58"/>
      <c r="J137" s="58"/>
      <c r="K137" s="58"/>
    </row>
    <row r="138" spans="1:11" s="52" customFormat="1" ht="12.75">
      <c r="A138" s="53"/>
      <c r="B138" s="54"/>
      <c r="C138" s="205" t="s">
        <v>213</v>
      </c>
      <c r="D138" s="206"/>
      <c r="E138" s="55">
        <v>16.56</v>
      </c>
      <c r="F138" s="56"/>
      <c r="G138" s="57"/>
      <c r="H138" s="58"/>
      <c r="I138" s="58"/>
      <c r="J138" s="58"/>
      <c r="K138" s="58"/>
    </row>
    <row r="139" spans="1:11" s="52" customFormat="1" ht="12.75">
      <c r="A139" s="53"/>
      <c r="B139" s="54"/>
      <c r="C139" s="205" t="s">
        <v>214</v>
      </c>
      <c r="D139" s="206"/>
      <c r="E139" s="55">
        <v>0.8986</v>
      </c>
      <c r="F139" s="56"/>
      <c r="G139" s="57"/>
      <c r="H139" s="58"/>
      <c r="I139" s="58"/>
      <c r="J139" s="58"/>
      <c r="K139" s="58"/>
    </row>
    <row r="140" spans="1:11" s="52" customFormat="1" ht="12.75">
      <c r="A140" s="53"/>
      <c r="B140" s="54"/>
      <c r="C140" s="205" t="s">
        <v>215</v>
      </c>
      <c r="D140" s="206"/>
      <c r="E140" s="55">
        <v>0.7518</v>
      </c>
      <c r="F140" s="56"/>
      <c r="G140" s="57"/>
      <c r="H140" s="58"/>
      <c r="I140" s="58"/>
      <c r="J140" s="58"/>
      <c r="K140" s="58"/>
    </row>
    <row r="141" spans="1:11" s="52" customFormat="1" ht="12.75">
      <c r="A141" s="53"/>
      <c r="B141" s="54"/>
      <c r="C141" s="205" t="s">
        <v>216</v>
      </c>
      <c r="D141" s="206"/>
      <c r="E141" s="55">
        <v>1.665</v>
      </c>
      <c r="F141" s="56"/>
      <c r="G141" s="57"/>
      <c r="H141" s="58"/>
      <c r="I141" s="58"/>
      <c r="J141" s="58"/>
      <c r="K141" s="58"/>
    </row>
    <row r="142" spans="1:11" s="52" customFormat="1" ht="12.75">
      <c r="A142" s="53"/>
      <c r="B142" s="54"/>
      <c r="C142" s="205" t="s">
        <v>217</v>
      </c>
      <c r="D142" s="206"/>
      <c r="E142" s="55">
        <v>1.659</v>
      </c>
      <c r="F142" s="56"/>
      <c r="G142" s="57"/>
      <c r="H142" s="58"/>
      <c r="I142" s="58"/>
      <c r="J142" s="58"/>
      <c r="K142" s="58"/>
    </row>
    <row r="143" spans="1:11" s="52" customFormat="1" ht="12.75">
      <c r="A143" s="45">
        <v>56</v>
      </c>
      <c r="B143" s="46" t="s">
        <v>296</v>
      </c>
      <c r="C143" s="47" t="s">
        <v>218</v>
      </c>
      <c r="D143" s="48" t="s">
        <v>75</v>
      </c>
      <c r="E143" s="49">
        <v>26.3536</v>
      </c>
      <c r="F143" s="49"/>
      <c r="G143" s="50">
        <f>E143*F143</f>
        <v>0</v>
      </c>
      <c r="H143" s="51">
        <v>0.00024</v>
      </c>
      <c r="I143" s="51">
        <f>E143*H143</f>
        <v>0.006324864</v>
      </c>
      <c r="J143" s="51">
        <v>0</v>
      </c>
      <c r="K143" s="51">
        <f>E143*J143</f>
        <v>0</v>
      </c>
    </row>
    <row r="144" spans="1:11" s="52" customFormat="1" ht="12.75">
      <c r="A144" s="59"/>
      <c r="B144" s="60" t="s">
        <v>71</v>
      </c>
      <c r="C144" s="61" t="str">
        <f>CONCATENATE(B135," ",C135)</f>
        <v>783 Nátěry</v>
      </c>
      <c r="D144" s="59"/>
      <c r="E144" s="62"/>
      <c r="F144" s="62"/>
      <c r="G144" s="63">
        <f>SUM(G135:G143)</f>
        <v>0</v>
      </c>
      <c r="H144" s="64"/>
      <c r="I144" s="65">
        <f>SUM(I135:I143)</f>
        <v>0.008433152000000001</v>
      </c>
      <c r="J144" s="64"/>
      <c r="K144" s="65">
        <f>SUM(K135:K143)</f>
        <v>0</v>
      </c>
    </row>
    <row r="145" spans="1:11" s="52" customFormat="1" ht="12.75">
      <c r="A145" s="66" t="s">
        <v>69</v>
      </c>
      <c r="B145" s="67" t="s">
        <v>219</v>
      </c>
      <c r="C145" s="68" t="s">
        <v>220</v>
      </c>
      <c r="D145" s="45"/>
      <c r="E145" s="69"/>
      <c r="F145" s="69"/>
      <c r="G145" s="70"/>
      <c r="H145" s="71"/>
      <c r="I145" s="71"/>
      <c r="J145" s="71"/>
      <c r="K145" s="71"/>
    </row>
    <row r="146" spans="1:11" s="52" customFormat="1" ht="12.75">
      <c r="A146" s="45">
        <v>57</v>
      </c>
      <c r="B146" s="46" t="s">
        <v>297</v>
      </c>
      <c r="C146" s="47" t="s">
        <v>221</v>
      </c>
      <c r="D146" s="48" t="s">
        <v>75</v>
      </c>
      <c r="E146" s="49">
        <v>1671.4848</v>
      </c>
      <c r="F146" s="49"/>
      <c r="G146" s="50">
        <f>E146*F146</f>
        <v>0</v>
      </c>
      <c r="H146" s="51">
        <v>7E-05</v>
      </c>
      <c r="I146" s="51">
        <f>E146*H146</f>
        <v>0.11700393599999999</v>
      </c>
      <c r="J146" s="51">
        <v>0</v>
      </c>
      <c r="K146" s="51">
        <f>E146*J146</f>
        <v>0</v>
      </c>
    </row>
    <row r="147" spans="1:11" s="52" customFormat="1" ht="24.75" customHeight="1">
      <c r="A147" s="53"/>
      <c r="B147" s="54"/>
      <c r="C147" s="205" t="s">
        <v>222</v>
      </c>
      <c r="D147" s="206"/>
      <c r="E147" s="55">
        <v>1367.5766</v>
      </c>
      <c r="F147" s="56"/>
      <c r="G147" s="57"/>
      <c r="H147" s="58"/>
      <c r="I147" s="58"/>
      <c r="J147" s="58"/>
      <c r="K147" s="58"/>
    </row>
    <row r="148" spans="1:11" s="52" customFormat="1" ht="12.75">
      <c r="A148" s="53"/>
      <c r="B148" s="54"/>
      <c r="C148" s="205" t="s">
        <v>223</v>
      </c>
      <c r="D148" s="206"/>
      <c r="E148" s="55">
        <v>255.1082</v>
      </c>
      <c r="F148" s="56"/>
      <c r="G148" s="57"/>
      <c r="H148" s="58"/>
      <c r="I148" s="58"/>
      <c r="J148" s="58"/>
      <c r="K148" s="58"/>
    </row>
    <row r="149" spans="1:11" s="52" customFormat="1" ht="23.25" customHeight="1">
      <c r="A149" s="53"/>
      <c r="B149" s="54"/>
      <c r="C149" s="205" t="s">
        <v>224</v>
      </c>
      <c r="D149" s="206"/>
      <c r="E149" s="55">
        <v>48.8</v>
      </c>
      <c r="F149" s="56"/>
      <c r="G149" s="57"/>
      <c r="H149" s="58"/>
      <c r="I149" s="58"/>
      <c r="J149" s="58"/>
      <c r="K149" s="58"/>
    </row>
    <row r="150" spans="1:11" s="52" customFormat="1" ht="12.75">
      <c r="A150" s="45">
        <v>58</v>
      </c>
      <c r="B150" s="46" t="s">
        <v>298</v>
      </c>
      <c r="C150" s="47" t="s">
        <v>225</v>
      </c>
      <c r="D150" s="48" t="s">
        <v>75</v>
      </c>
      <c r="E150" s="49">
        <v>1671.4848</v>
      </c>
      <c r="F150" s="49"/>
      <c r="G150" s="50">
        <f>E150*F150</f>
        <v>0</v>
      </c>
      <c r="H150" s="51">
        <v>0.00014</v>
      </c>
      <c r="I150" s="51">
        <f>E150*H150</f>
        <v>0.23400787199999998</v>
      </c>
      <c r="J150" s="51">
        <v>0</v>
      </c>
      <c r="K150" s="51">
        <f>E150*J150</f>
        <v>0</v>
      </c>
    </row>
    <row r="151" spans="1:11" s="52" customFormat="1" ht="12.75">
      <c r="A151" s="59"/>
      <c r="B151" s="60" t="s">
        <v>71</v>
      </c>
      <c r="C151" s="61" t="str">
        <f>CONCATENATE(B145," ",C145)</f>
        <v>784 Malby</v>
      </c>
      <c r="D151" s="59"/>
      <c r="E151" s="62"/>
      <c r="F151" s="62"/>
      <c r="G151" s="63">
        <f>SUM(G145:G150)</f>
        <v>0</v>
      </c>
      <c r="H151" s="64"/>
      <c r="I151" s="65">
        <f>SUM(I145:I150)</f>
        <v>0.351011808</v>
      </c>
      <c r="J151" s="64"/>
      <c r="K151" s="65">
        <f>SUM(K145:K150)</f>
        <v>0</v>
      </c>
    </row>
    <row r="152" spans="1:11" s="52" customFormat="1" ht="12.75">
      <c r="A152" s="66" t="s">
        <v>69</v>
      </c>
      <c r="B152" s="67" t="s">
        <v>226</v>
      </c>
      <c r="C152" s="68" t="s">
        <v>227</v>
      </c>
      <c r="D152" s="45"/>
      <c r="E152" s="69"/>
      <c r="F152" s="69"/>
      <c r="G152" s="70"/>
      <c r="H152" s="71"/>
      <c r="I152" s="71"/>
      <c r="J152" s="71"/>
      <c r="K152" s="71"/>
    </row>
    <row r="153" spans="1:11" s="52" customFormat="1" ht="12.75">
      <c r="A153" s="45">
        <v>59</v>
      </c>
      <c r="B153" s="46" t="s">
        <v>228</v>
      </c>
      <c r="C153" s="47" t="s">
        <v>229</v>
      </c>
      <c r="D153" s="48" t="s">
        <v>70</v>
      </c>
      <c r="E153" s="49">
        <v>44</v>
      </c>
      <c r="F153" s="49"/>
      <c r="G153" s="50">
        <f>E153*F153</f>
        <v>0</v>
      </c>
      <c r="H153" s="51">
        <v>0</v>
      </c>
      <c r="I153" s="51">
        <f>E153*H153</f>
        <v>0</v>
      </c>
      <c r="J153" s="51">
        <v>0</v>
      </c>
      <c r="K153" s="51">
        <f>E153*J153</f>
        <v>0</v>
      </c>
    </row>
    <row r="154" spans="1:11" s="52" customFormat="1" ht="12.75">
      <c r="A154" s="45">
        <v>60</v>
      </c>
      <c r="B154" s="46" t="s">
        <v>230</v>
      </c>
      <c r="C154" s="47" t="s">
        <v>231</v>
      </c>
      <c r="D154" s="48" t="s">
        <v>70</v>
      </c>
      <c r="E154" s="49">
        <v>42</v>
      </c>
      <c r="F154" s="49"/>
      <c r="G154" s="50">
        <f>E154*F154</f>
        <v>0</v>
      </c>
      <c r="H154" s="51">
        <v>0</v>
      </c>
      <c r="I154" s="51">
        <f>E154*H154</f>
        <v>0</v>
      </c>
      <c r="J154" s="51">
        <v>0</v>
      </c>
      <c r="K154" s="51">
        <f>E154*J154</f>
        <v>0</v>
      </c>
    </row>
    <row r="155" spans="1:11" s="52" customFormat="1" ht="12.75">
      <c r="A155" s="45">
        <v>61</v>
      </c>
      <c r="B155" s="46" t="s">
        <v>232</v>
      </c>
      <c r="C155" s="47" t="s">
        <v>233</v>
      </c>
      <c r="D155" s="48" t="s">
        <v>70</v>
      </c>
      <c r="E155" s="49">
        <v>2</v>
      </c>
      <c r="F155" s="49"/>
      <c r="G155" s="50">
        <f>E155*F155</f>
        <v>0</v>
      </c>
      <c r="H155" s="51">
        <v>0</v>
      </c>
      <c r="I155" s="51">
        <f>E155*H155</f>
        <v>0</v>
      </c>
      <c r="J155" s="51">
        <v>0</v>
      </c>
      <c r="K155" s="51">
        <f>E155*J155</f>
        <v>0</v>
      </c>
    </row>
    <row r="156" spans="1:11" s="52" customFormat="1" ht="12.75">
      <c r="A156" s="45">
        <v>62</v>
      </c>
      <c r="B156" s="46" t="s">
        <v>234</v>
      </c>
      <c r="C156" s="47" t="s">
        <v>235</v>
      </c>
      <c r="D156" s="48" t="s">
        <v>236</v>
      </c>
      <c r="E156" s="49">
        <v>1</v>
      </c>
      <c r="F156" s="49"/>
      <c r="G156" s="50">
        <f>E156*F156</f>
        <v>0</v>
      </c>
      <c r="H156" s="51">
        <v>0</v>
      </c>
      <c r="I156" s="51">
        <f>E156*H156</f>
        <v>0</v>
      </c>
      <c r="J156" s="51">
        <v>0</v>
      </c>
      <c r="K156" s="51">
        <f>E156*J156</f>
        <v>0</v>
      </c>
    </row>
    <row r="157" spans="1:11" s="52" customFormat="1" ht="25.5">
      <c r="A157" s="45">
        <v>63</v>
      </c>
      <c r="B157" s="46" t="s">
        <v>237</v>
      </c>
      <c r="C157" s="47" t="s">
        <v>307</v>
      </c>
      <c r="D157" s="48" t="s">
        <v>70</v>
      </c>
      <c r="E157" s="49">
        <v>1</v>
      </c>
      <c r="F157" s="49"/>
      <c r="G157" s="50">
        <f>E157*F157</f>
        <v>0</v>
      </c>
      <c r="H157" s="51">
        <v>0</v>
      </c>
      <c r="I157" s="51">
        <f>E157*H157</f>
        <v>0</v>
      </c>
      <c r="J157" s="51">
        <v>0</v>
      </c>
      <c r="K157" s="51">
        <f>E157*J157</f>
        <v>0</v>
      </c>
    </row>
    <row r="158" spans="1:11" s="52" customFormat="1" ht="12.75">
      <c r="A158" s="59"/>
      <c r="B158" s="60" t="s">
        <v>71</v>
      </c>
      <c r="C158" s="61" t="str">
        <f>CONCATENATE(B152," ",C152)</f>
        <v>M21 Elektromontáže</v>
      </c>
      <c r="D158" s="59"/>
      <c r="E158" s="62"/>
      <c r="F158" s="62"/>
      <c r="G158" s="63">
        <f>SUM(G152:G157)</f>
        <v>0</v>
      </c>
      <c r="H158" s="64"/>
      <c r="I158" s="65">
        <f>SUM(I152:I157)</f>
        <v>0</v>
      </c>
      <c r="J158" s="64"/>
      <c r="K158" s="65">
        <f>SUM(K152:K157)</f>
        <v>0</v>
      </c>
    </row>
    <row r="159" spans="1:11" s="52" customFormat="1" ht="12.75">
      <c r="A159" s="66" t="s">
        <v>69</v>
      </c>
      <c r="B159" s="67" t="s">
        <v>238</v>
      </c>
      <c r="C159" s="68" t="s">
        <v>239</v>
      </c>
      <c r="D159" s="45"/>
      <c r="E159" s="69"/>
      <c r="F159" s="69"/>
      <c r="G159" s="70"/>
      <c r="H159" s="71"/>
      <c r="I159" s="71"/>
      <c r="J159" s="71"/>
      <c r="K159" s="71"/>
    </row>
    <row r="160" spans="1:11" s="52" customFormat="1" ht="25.5">
      <c r="A160" s="45">
        <v>64</v>
      </c>
      <c r="B160" s="46" t="s">
        <v>240</v>
      </c>
      <c r="C160" s="47" t="s">
        <v>299</v>
      </c>
      <c r="D160" s="48" t="s">
        <v>81</v>
      </c>
      <c r="E160" s="49">
        <v>5</v>
      </c>
      <c r="F160" s="49"/>
      <c r="G160" s="50">
        <f aca="true" t="shared" si="3" ref="G160:G166">E160*F160</f>
        <v>0</v>
      </c>
      <c r="H160" s="51">
        <v>0</v>
      </c>
      <c r="I160" s="51">
        <f aca="true" t="shared" si="4" ref="I160:I165">E160*H160</f>
        <v>0</v>
      </c>
      <c r="J160" s="51">
        <v>-0.87</v>
      </c>
      <c r="K160" s="51">
        <f aca="true" t="shared" si="5" ref="K160:K165">E160*J160</f>
        <v>-4.35</v>
      </c>
    </row>
    <row r="161" spans="1:11" s="52" customFormat="1" ht="55.5" customHeight="1">
      <c r="A161" s="45">
        <v>65</v>
      </c>
      <c r="B161" s="46" t="s">
        <v>241</v>
      </c>
      <c r="C161" s="47" t="s">
        <v>305</v>
      </c>
      <c r="D161" s="48" t="s">
        <v>81</v>
      </c>
      <c r="E161" s="49">
        <v>1</v>
      </c>
      <c r="F161" s="49"/>
      <c r="G161" s="50">
        <f t="shared" si="3"/>
        <v>0</v>
      </c>
      <c r="H161" s="51">
        <v>0</v>
      </c>
      <c r="I161" s="51">
        <f t="shared" si="4"/>
        <v>0</v>
      </c>
      <c r="J161" s="51">
        <v>0</v>
      </c>
      <c r="K161" s="51">
        <f t="shared" si="5"/>
        <v>0</v>
      </c>
    </row>
    <row r="162" spans="1:11" s="52" customFormat="1" ht="54" customHeight="1">
      <c r="A162" s="45">
        <v>66</v>
      </c>
      <c r="B162" s="46" t="s">
        <v>300</v>
      </c>
      <c r="C162" s="47" t="s">
        <v>305</v>
      </c>
      <c r="D162" s="48" t="s">
        <v>81</v>
      </c>
      <c r="E162" s="49">
        <v>1</v>
      </c>
      <c r="F162" s="49"/>
      <c r="G162" s="50">
        <f t="shared" si="3"/>
        <v>0</v>
      </c>
      <c r="H162" s="51">
        <v>0</v>
      </c>
      <c r="I162" s="51">
        <f t="shared" si="4"/>
        <v>0</v>
      </c>
      <c r="J162" s="51">
        <v>0</v>
      </c>
      <c r="K162" s="51">
        <f t="shared" si="5"/>
        <v>0</v>
      </c>
    </row>
    <row r="163" spans="1:11" s="52" customFormat="1" ht="55.5" customHeight="1">
      <c r="A163" s="45">
        <v>67</v>
      </c>
      <c r="B163" s="46" t="s">
        <v>301</v>
      </c>
      <c r="C163" s="47" t="s">
        <v>305</v>
      </c>
      <c r="D163" s="48" t="s">
        <v>81</v>
      </c>
      <c r="E163" s="49">
        <v>1</v>
      </c>
      <c r="F163" s="49"/>
      <c r="G163" s="50">
        <f t="shared" si="3"/>
        <v>0</v>
      </c>
      <c r="H163" s="51">
        <v>0</v>
      </c>
      <c r="I163" s="51">
        <f t="shared" si="4"/>
        <v>0</v>
      </c>
      <c r="J163" s="51">
        <v>0</v>
      </c>
      <c r="K163" s="51">
        <f t="shared" si="5"/>
        <v>0</v>
      </c>
    </row>
    <row r="164" spans="1:11" s="52" customFormat="1" ht="55.5" customHeight="1">
      <c r="A164" s="45">
        <v>68</v>
      </c>
      <c r="B164" s="46" t="s">
        <v>302</v>
      </c>
      <c r="C164" s="47" t="s">
        <v>305</v>
      </c>
      <c r="D164" s="48" t="s">
        <v>81</v>
      </c>
      <c r="E164" s="49">
        <v>1</v>
      </c>
      <c r="F164" s="49"/>
      <c r="G164" s="50">
        <f t="shared" si="3"/>
        <v>0</v>
      </c>
      <c r="H164" s="51">
        <v>0</v>
      </c>
      <c r="I164" s="51">
        <f t="shared" si="4"/>
        <v>0</v>
      </c>
      <c r="J164" s="51">
        <v>0</v>
      </c>
      <c r="K164" s="51">
        <f t="shared" si="5"/>
        <v>0</v>
      </c>
    </row>
    <row r="165" spans="1:11" s="52" customFormat="1" ht="51">
      <c r="A165" s="45">
        <v>69</v>
      </c>
      <c r="B165" s="46" t="s">
        <v>303</v>
      </c>
      <c r="C165" s="47" t="s">
        <v>304</v>
      </c>
      <c r="D165" s="48" t="s">
        <v>81</v>
      </c>
      <c r="E165" s="49">
        <v>1</v>
      </c>
      <c r="F165" s="49"/>
      <c r="G165" s="50">
        <f t="shared" si="3"/>
        <v>0</v>
      </c>
      <c r="H165" s="51">
        <v>0</v>
      </c>
      <c r="I165" s="51">
        <f t="shared" si="4"/>
        <v>0</v>
      </c>
      <c r="J165" s="51">
        <v>0</v>
      </c>
      <c r="K165" s="51">
        <f t="shared" si="5"/>
        <v>0</v>
      </c>
    </row>
    <row r="166" spans="1:11" s="52" customFormat="1" ht="12.75">
      <c r="A166" s="45">
        <v>70</v>
      </c>
      <c r="B166" s="46" t="s">
        <v>182</v>
      </c>
      <c r="C166" s="47" t="s">
        <v>309</v>
      </c>
      <c r="D166" s="48" t="s">
        <v>81</v>
      </c>
      <c r="E166" s="49">
        <v>20</v>
      </c>
      <c r="F166" s="49"/>
      <c r="G166" s="50">
        <f t="shared" si="3"/>
        <v>0</v>
      </c>
      <c r="H166" s="51"/>
      <c r="I166" s="51"/>
      <c r="J166" s="51"/>
      <c r="K166" s="51"/>
    </row>
    <row r="167" spans="1:11" ht="12.75">
      <c r="A167" s="30"/>
      <c r="B167" s="31" t="s">
        <v>71</v>
      </c>
      <c r="C167" s="32" t="str">
        <f>CONCATENATE(B159," ",C159)</f>
        <v>M33 Montáže dopravních zař. a vah</v>
      </c>
      <c r="D167" s="30"/>
      <c r="E167" s="33"/>
      <c r="F167" s="33"/>
      <c r="G167" s="34">
        <f>SUM(G159:G166)</f>
        <v>0</v>
      </c>
      <c r="H167" s="35"/>
      <c r="I167" s="36">
        <f>SUM(I159:I165)</f>
        <v>0</v>
      </c>
      <c r="J167" s="35"/>
      <c r="K167" s="36">
        <f>SUM(K159:K165)</f>
        <v>-4.35</v>
      </c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spans="1:7" ht="12.75">
      <c r="A191" s="37"/>
      <c r="B191" s="37"/>
      <c r="C191" s="37"/>
      <c r="D191" s="37"/>
      <c r="E191" s="37"/>
      <c r="F191" s="37"/>
      <c r="G191" s="37"/>
    </row>
    <row r="192" spans="1:7" ht="12.75">
      <c r="A192" s="37"/>
      <c r="B192" s="37"/>
      <c r="C192" s="37"/>
      <c r="D192" s="37"/>
      <c r="E192" s="37"/>
      <c r="F192" s="37"/>
      <c r="G192" s="37"/>
    </row>
    <row r="193" spans="1:7" ht="12.75">
      <c r="A193" s="37"/>
      <c r="B193" s="37"/>
      <c r="C193" s="37"/>
      <c r="D193" s="37"/>
      <c r="E193" s="37"/>
      <c r="F193" s="37"/>
      <c r="G193" s="37"/>
    </row>
    <row r="194" spans="1:7" ht="12.75">
      <c r="A194" s="37"/>
      <c r="B194" s="37"/>
      <c r="C194" s="37"/>
      <c r="D194" s="37"/>
      <c r="E194" s="37"/>
      <c r="F194" s="37"/>
      <c r="G194" s="37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spans="1:2" ht="12.75">
      <c r="A220" s="38"/>
      <c r="B220" s="38"/>
    </row>
    <row r="221" spans="1:7" ht="12.75">
      <c r="A221" s="37"/>
      <c r="B221" s="37"/>
      <c r="C221" s="40"/>
      <c r="D221" s="40"/>
      <c r="E221" s="41"/>
      <c r="F221" s="40"/>
      <c r="G221" s="42"/>
    </row>
    <row r="222" spans="1:7" ht="12.75">
      <c r="A222" s="43"/>
      <c r="B222" s="43"/>
      <c r="C222" s="37"/>
      <c r="D222" s="37"/>
      <c r="E222" s="44"/>
      <c r="F222" s="37"/>
      <c r="G222" s="37"/>
    </row>
    <row r="223" spans="1:7" ht="12.75">
      <c r="A223" s="37"/>
      <c r="B223" s="37"/>
      <c r="C223" s="37"/>
      <c r="D223" s="37"/>
      <c r="E223" s="44"/>
      <c r="F223" s="37"/>
      <c r="G223" s="37"/>
    </row>
    <row r="224" spans="1:7" ht="12.75">
      <c r="A224" s="37"/>
      <c r="B224" s="37"/>
      <c r="C224" s="37"/>
      <c r="D224" s="37"/>
      <c r="E224" s="44"/>
      <c r="F224" s="37"/>
      <c r="G224" s="37"/>
    </row>
    <row r="225" spans="1:7" ht="12.75">
      <c r="A225" s="37"/>
      <c r="B225" s="37"/>
      <c r="C225" s="37"/>
      <c r="D225" s="37"/>
      <c r="E225" s="44"/>
      <c r="F225" s="37"/>
      <c r="G225" s="37"/>
    </row>
    <row r="226" spans="1:7" ht="12.75">
      <c r="A226" s="37"/>
      <c r="B226" s="37"/>
      <c r="C226" s="37"/>
      <c r="D226" s="37"/>
      <c r="E226" s="44"/>
      <c r="F226" s="37"/>
      <c r="G226" s="37"/>
    </row>
    <row r="227" spans="1:7" ht="12.75">
      <c r="A227" s="37"/>
      <c r="B227" s="37"/>
      <c r="C227" s="37"/>
      <c r="D227" s="37"/>
      <c r="E227" s="44"/>
      <c r="F227" s="37"/>
      <c r="G227" s="37"/>
    </row>
    <row r="228" spans="1:7" ht="12.75">
      <c r="A228" s="37"/>
      <c r="B228" s="37"/>
      <c r="C228" s="37"/>
      <c r="D228" s="37"/>
      <c r="E228" s="44"/>
      <c r="F228" s="37"/>
      <c r="G228" s="37"/>
    </row>
    <row r="229" spans="1:7" ht="12.75">
      <c r="A229" s="37"/>
      <c r="B229" s="37"/>
      <c r="C229" s="37"/>
      <c r="D229" s="37"/>
      <c r="E229" s="44"/>
      <c r="F229" s="37"/>
      <c r="G229" s="37"/>
    </row>
    <row r="230" spans="1:7" ht="12.75">
      <c r="A230" s="37"/>
      <c r="B230" s="37"/>
      <c r="C230" s="37"/>
      <c r="D230" s="37"/>
      <c r="E230" s="44"/>
      <c r="F230" s="37"/>
      <c r="G230" s="37"/>
    </row>
    <row r="231" spans="1:7" ht="12.75">
      <c r="A231" s="37"/>
      <c r="B231" s="37"/>
      <c r="C231" s="37"/>
      <c r="D231" s="37"/>
      <c r="E231" s="44"/>
      <c r="F231" s="37"/>
      <c r="G231" s="37"/>
    </row>
    <row r="232" spans="1:7" ht="12.75">
      <c r="A232" s="37"/>
      <c r="B232" s="37"/>
      <c r="C232" s="37"/>
      <c r="D232" s="37"/>
      <c r="E232" s="44"/>
      <c r="F232" s="37"/>
      <c r="G232" s="37"/>
    </row>
    <row r="233" spans="1:7" ht="12.75">
      <c r="A233" s="37"/>
      <c r="B233" s="37"/>
      <c r="C233" s="37"/>
      <c r="D233" s="37"/>
      <c r="E233" s="44"/>
      <c r="F233" s="37"/>
      <c r="G233" s="37"/>
    </row>
    <row r="234" spans="1:7" ht="12.75">
      <c r="A234" s="37"/>
      <c r="B234" s="37"/>
      <c r="C234" s="37"/>
      <c r="D234" s="37"/>
      <c r="E234" s="44"/>
      <c r="F234" s="37"/>
      <c r="G234" s="37"/>
    </row>
  </sheetData>
  <mergeCells count="61">
    <mergeCell ref="C10:D10"/>
    <mergeCell ref="C12:D12"/>
    <mergeCell ref="C14:D14"/>
    <mergeCell ref="A1:I1"/>
    <mergeCell ref="A3:B3"/>
    <mergeCell ref="A4:B4"/>
    <mergeCell ref="G4:I4"/>
    <mergeCell ref="C9:D9"/>
    <mergeCell ref="C53:D53"/>
    <mergeCell ref="C25:D25"/>
    <mergeCell ref="C16:D16"/>
    <mergeCell ref="C20:D20"/>
    <mergeCell ref="C21:D21"/>
    <mergeCell ref="C40:D40"/>
    <mergeCell ref="C44:D44"/>
    <mergeCell ref="C45:D45"/>
    <mergeCell ref="C46:D46"/>
    <mergeCell ref="C48:D48"/>
    <mergeCell ref="C67:D67"/>
    <mergeCell ref="C68:D68"/>
    <mergeCell ref="C70:D70"/>
    <mergeCell ref="C72:D72"/>
    <mergeCell ref="C55:D55"/>
    <mergeCell ref="C56:D56"/>
    <mergeCell ref="C62:D62"/>
    <mergeCell ref="C92:D92"/>
    <mergeCell ref="C93:D93"/>
    <mergeCell ref="C95:D95"/>
    <mergeCell ref="C97:D97"/>
    <mergeCell ref="C98:D98"/>
    <mergeCell ref="C113:D113"/>
    <mergeCell ref="C99:D99"/>
    <mergeCell ref="C101:D101"/>
    <mergeCell ref="C102:D102"/>
    <mergeCell ref="C103:D103"/>
    <mergeCell ref="C104:D104"/>
    <mergeCell ref="C105:D105"/>
    <mergeCell ref="C106:D106"/>
    <mergeCell ref="C107:D107"/>
    <mergeCell ref="C109:D109"/>
    <mergeCell ref="C111:D111"/>
    <mergeCell ref="C112:D112"/>
    <mergeCell ref="C124:D124"/>
    <mergeCell ref="C127:D127"/>
    <mergeCell ref="C131:D131"/>
    <mergeCell ref="C132:D132"/>
    <mergeCell ref="C114:D114"/>
    <mergeCell ref="C116:D116"/>
    <mergeCell ref="C117:D117"/>
    <mergeCell ref="C119:D119"/>
    <mergeCell ref="C121:D121"/>
    <mergeCell ref="C123:D123"/>
    <mergeCell ref="C147:D147"/>
    <mergeCell ref="C148:D148"/>
    <mergeCell ref="C149:D149"/>
    <mergeCell ref="C137:D137"/>
    <mergeCell ref="C138:D138"/>
    <mergeCell ref="C139:D139"/>
    <mergeCell ref="C140:D140"/>
    <mergeCell ref="C141:D141"/>
    <mergeCell ref="C142:D142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78" r:id="rId1"/>
  <headerFooter alignWithMargins="0">
    <oddHeader>&amp;RPříloha č. 4 Položkový výkaz výměr</oddHeader>
    <oddFooter>&amp;CStránka &amp;P z &amp;N</oddFooter>
  </headerFooter>
  <rowBreaks count="4" manualBreakCount="4">
    <brk id="41" max="16383" man="1"/>
    <brk id="82" max="16383" man="1"/>
    <brk id="11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JD</cp:lastModifiedBy>
  <cp:lastPrinted>2016-01-13T12:36:21Z</cp:lastPrinted>
  <dcterms:created xsi:type="dcterms:W3CDTF">2015-11-19T09:45:10Z</dcterms:created>
  <dcterms:modified xsi:type="dcterms:W3CDTF">2016-01-13T12:36:51Z</dcterms:modified>
  <cp:category/>
  <cp:version/>
  <cp:contentType/>
  <cp:contentStatus/>
</cp:coreProperties>
</file>