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9440" windowHeight="14370" activeTab="0"/>
  </bookViews>
  <sheets>
    <sheet name="Část 1 - HTS" sheetId="4" r:id="rId1"/>
    <sheet name="Část 2 - ISDN2" sheetId="1" r:id="rId2"/>
    <sheet name="Část 3 - ISDN30" sheetId="2" r:id="rId3"/>
    <sheet name="Část 4 - IP VPN MŽP" sheetId="5" r:id="rId4"/>
    <sheet name="Část 5 - IP VPN AOPK" sheetId="6" r:id="rId5"/>
    <sheet name="Část 6 - IP VPN ČIŽP" sheetId="7" r:id="rId6"/>
    <sheet name="Část 7 - Ethernet MŽP" sheetId="8" r:id="rId7"/>
    <sheet name="Část 8 - Ethernet SFŽP" sheetId="9" r:id="rId8"/>
    <sheet name="Část 9 - Zelená linka" sheetId="3" r:id="rId9"/>
    <sheet name="Část 10 - INTAAS" sheetId="10" r:id="rId10"/>
  </sheets>
  <definedNames/>
  <calcPr calcId="145621"/>
</workbook>
</file>

<file path=xl/comments1.xml><?xml version="1.0" encoding="utf-8"?>
<comments xmlns="http://schemas.openxmlformats.org/spreadsheetml/2006/main">
  <authors>
    <author>kuncir</author>
  </authors>
  <commentList>
    <comment ref="B8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0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2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4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6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8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E30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F30" authorId="0">
      <text>
        <r>
          <rPr>
            <sz val="9"/>
            <rFont val="Tahoma"/>
            <family val="2"/>
          </rPr>
          <t>Uchazeč vyplní nabídkovou cenu měsíčního paušálního poplatku v Kč bez DPH. Zaokrouhlenou na dvě desetinná místa</t>
        </r>
      </text>
    </comment>
  </commentList>
</comments>
</file>

<file path=xl/comments10.xml><?xml version="1.0" encoding="utf-8"?>
<comments xmlns="http://schemas.openxmlformats.org/spreadsheetml/2006/main">
  <authors>
    <author>kuncir</author>
  </authors>
  <commentList>
    <comment ref="D15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E15" authorId="0">
      <text>
        <r>
          <rPr>
            <sz val="9"/>
            <rFont val="Tahoma"/>
            <family val="2"/>
          </rPr>
          <t>Uchazeč vyplní nabídkovou cenu měsíčního poplatku v Kč bez DPH. Zaokrouhlenou na dvě desetinná místa.</t>
        </r>
      </text>
    </comment>
  </commentList>
</comments>
</file>

<file path=xl/comments2.xml><?xml version="1.0" encoding="utf-8"?>
<comments xmlns="http://schemas.openxmlformats.org/spreadsheetml/2006/main">
  <authors>
    <author>kuncir</author>
  </authors>
  <commentList>
    <comment ref="B8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0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2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4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6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8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E30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F30" authorId="0">
      <text>
        <r>
          <rPr>
            <sz val="9"/>
            <rFont val="Tahoma"/>
            <family val="2"/>
          </rPr>
          <t>Uchazeč vyplní nabídkovou cenu měsíčního paušálního poplatku v Kč bez DPH. Zaokrouhlenou na dvě desetinná místa</t>
        </r>
      </text>
    </comment>
  </commentList>
</comments>
</file>

<file path=xl/comments3.xml><?xml version="1.0" encoding="utf-8"?>
<comments xmlns="http://schemas.openxmlformats.org/spreadsheetml/2006/main">
  <authors>
    <author>kuncir</author>
  </authors>
  <commentList>
    <comment ref="B9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1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3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5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7" authorId="0">
      <text>
        <r>
          <rPr>
            <sz val="9"/>
            <rFont val="Tahoma"/>
            <family val="2"/>
          </rPr>
          <t xml:space="preserve">
Uchazeč vyplní jednotkovou nabídkovou cenu v Kč bez DPH, zaokrouhleno na 2 desetinná místa.</t>
        </r>
      </text>
    </comment>
    <comment ref="B19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E32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F32" authorId="0">
      <text>
        <r>
          <rPr>
            <sz val="9"/>
            <rFont val="Tahoma"/>
            <family val="2"/>
          </rPr>
          <t>Uchazeč vyplní nabídkovou cenu měsíčního paušálního poplatku v Kč bez DPH. Zaokrouhlenou na dvě desetinná místa</t>
        </r>
      </text>
    </comment>
  </commentList>
</comments>
</file>

<file path=xl/comments4.xml><?xml version="1.0" encoding="utf-8"?>
<comments xmlns="http://schemas.openxmlformats.org/spreadsheetml/2006/main">
  <authors>
    <author>kuncir</author>
  </authors>
  <commentList>
    <comment ref="D15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E15" authorId="0">
      <text>
        <r>
          <rPr>
            <sz val="9"/>
            <rFont val="Tahoma"/>
            <family val="2"/>
          </rPr>
          <t>Uchazeč vyplní nabídkovou cenu měsíčního poplatku v Kč bez DPH. Zaokrouhlenou na dvě desetinná místa.</t>
        </r>
      </text>
    </comment>
  </commentList>
</comments>
</file>

<file path=xl/comments5.xml><?xml version="1.0" encoding="utf-8"?>
<comments xmlns="http://schemas.openxmlformats.org/spreadsheetml/2006/main">
  <authors>
    <author>kuncir</author>
  </authors>
  <commentList>
    <comment ref="D15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E15" authorId="0">
      <text>
        <r>
          <rPr>
            <sz val="9"/>
            <rFont val="Tahoma"/>
            <family val="2"/>
          </rPr>
          <t>Uchazeč vyplní nabídkovou cenu měsíčního poplatku v Kč bez DPH. Zaokrouhlenou na dvě desetinná místa.</t>
        </r>
      </text>
    </comment>
  </commentList>
</comments>
</file>

<file path=xl/comments6.xml><?xml version="1.0" encoding="utf-8"?>
<comments xmlns="http://schemas.openxmlformats.org/spreadsheetml/2006/main">
  <authors>
    <author>kuncir</author>
  </authors>
  <commentList>
    <comment ref="D15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E15" authorId="0">
      <text>
        <r>
          <rPr>
            <sz val="9"/>
            <rFont val="Tahoma"/>
            <family val="2"/>
          </rPr>
          <t>Uchazeč vyplní nabídkovou cenu měsíčního poplatku v Kč bez DPH. Zaokrouhlenou na dvě desetinná místa.</t>
        </r>
      </text>
    </comment>
  </commentList>
</comments>
</file>

<file path=xl/comments7.xml><?xml version="1.0" encoding="utf-8"?>
<comments xmlns="http://schemas.openxmlformats.org/spreadsheetml/2006/main">
  <authors>
    <author>kuncir</author>
  </authors>
  <commentList>
    <comment ref="D15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E15" authorId="0">
      <text>
        <r>
          <rPr>
            <sz val="9"/>
            <rFont val="Tahoma"/>
            <family val="2"/>
          </rPr>
          <t>Uchazeč vyplní nabídkovou cenu měsíčního poplatku v Kč bez DPH. Zaokrouhlenou na dvě desetinná místa.</t>
        </r>
      </text>
    </comment>
  </commentList>
</comments>
</file>

<file path=xl/comments8.xml><?xml version="1.0" encoding="utf-8"?>
<comments xmlns="http://schemas.openxmlformats.org/spreadsheetml/2006/main">
  <authors>
    <author>kuncir</author>
  </authors>
  <commentList>
    <comment ref="D15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E15" authorId="0">
      <text>
        <r>
          <rPr>
            <sz val="9"/>
            <rFont val="Tahoma"/>
            <family val="2"/>
          </rPr>
          <t>Uchazeč vyplní nabídkovou cenu měsíčního poplatku v Kč bez DPH. Zaokrouhlenou na dvě desetinná místa.</t>
        </r>
      </text>
    </comment>
  </commentList>
</comments>
</file>

<file path=xl/comments9.xml><?xml version="1.0" encoding="utf-8"?>
<comments xmlns="http://schemas.openxmlformats.org/spreadsheetml/2006/main">
  <authors>
    <author>kuncir</author>
    <author>David Špalt</author>
  </authors>
  <commentList>
    <comment ref="B9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1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E24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F24" authorId="1">
      <text>
        <r>
          <rPr>
            <sz val="9"/>
            <rFont val="Tahoma"/>
            <family val="2"/>
          </rPr>
          <t>Uchazeč vyplní nabídkovou cenu měsíčního paušálního poplatku v Kč bez DPH. Zaokrouhlenou na dvě desetinná místa</t>
        </r>
      </text>
    </comment>
  </commentList>
</comments>
</file>

<file path=xl/sharedStrings.xml><?xml version="1.0" encoding="utf-8"?>
<sst xmlns="http://schemas.openxmlformats.org/spreadsheetml/2006/main" count="898" uniqueCount="333">
  <si>
    <t>VÝPOČET NABÍDKOVÉ CENY TELEKOMUNIKAČNÍCH SLUŽEB</t>
  </si>
  <si>
    <t>Část 2. Dvoukanálová digitální telefonní linka (ISDN2) do JTS</t>
  </si>
  <si>
    <t>Pro potřeby hodnocení nabídek stanovuje zadavatel modelový příklad pro zpracování nabídkové ceny.</t>
  </si>
  <si>
    <t>Hovorné služby ISDN 2</t>
  </si>
  <si>
    <t>A</t>
  </si>
  <si>
    <t>B</t>
  </si>
  <si>
    <t>C</t>
  </si>
  <si>
    <t>D</t>
  </si>
  <si>
    <t>E</t>
  </si>
  <si>
    <t>F</t>
  </si>
  <si>
    <t>Kč/min</t>
  </si>
  <si>
    <t xml:space="preserve">tarifikace </t>
  </si>
  <si>
    <t>Hovorné pevná síť v ČR - místní volání
bez rozlišení silného a slabého provozu</t>
  </si>
  <si>
    <t>Místní volání v ČR
 1+1</t>
  </si>
  <si>
    <t>Hovorné pevná síť v ČR - meziměstské volání
bez rozlišení silného a slabého provozu</t>
  </si>
  <si>
    <t>Meziměstské volání v ČR
1+1</t>
  </si>
  <si>
    <r>
      <t xml:space="preserve">Hovorné pevná síť v ČR - mezinárodní volání 
</t>
    </r>
    <r>
      <rPr>
        <b/>
        <sz val="9"/>
        <rFont val="Arial"/>
        <family val="2"/>
      </rPr>
      <t>do zemí EU</t>
    </r>
    <r>
      <rPr>
        <sz val="9"/>
        <rFont val="Arial"/>
        <family val="2"/>
      </rPr>
      <t xml:space="preserve">
bez rozlišení silného a slabého provozu</t>
    </r>
  </si>
  <si>
    <t>Mezinárodní volání v ČR
1+1</t>
  </si>
  <si>
    <t>Kč/min x 30 min</t>
  </si>
  <si>
    <t>Hovorné mobilní síť v ČR 
bez rozlišení silného a slabého provozu</t>
  </si>
  <si>
    <t>Mobilní volání v ČR
1+1</t>
  </si>
  <si>
    <t>Hovorné neveřejné negeografické sítě
(ČD, MO, MV a další) – 972, 973, 974, 95</t>
  </si>
  <si>
    <t>Volání do neveřejných negeografických sítí
1+1</t>
  </si>
  <si>
    <t>Mezisoučet za hovorné ISDN 2</t>
  </si>
  <si>
    <t>Pokyny pro vyplnění nabídkové ceny hovorného ISDN 2.</t>
  </si>
  <si>
    <t>Uchazeč vyplní všechna žlutě označená pole tabulky.</t>
  </si>
  <si>
    <t>Nabídkové ceny budou uvedeny v Kč a bez daně z přidané hodnoty (DPH).</t>
  </si>
  <si>
    <t>Nabídková cena bude uvedena maximálně na dvě desetinná místa.</t>
  </si>
  <si>
    <t>Jednorázové a stálé poplatky služby ISDN 2</t>
  </si>
  <si>
    <t>Lokalita koncového uživatele</t>
  </si>
  <si>
    <t>Telefonní linka</t>
  </si>
  <si>
    <t>Zřizovací poplatek</t>
  </si>
  <si>
    <t xml:space="preserve">Měsíční poplatek </t>
  </si>
  <si>
    <t>Město</t>
  </si>
  <si>
    <t>Ulice</t>
  </si>
  <si>
    <t>č.p./č.o.</t>
  </si>
  <si>
    <t>Služba</t>
  </si>
  <si>
    <t>Kč bez DPH</t>
  </si>
  <si>
    <t>Mezisoučet za poplatky ISDN 2</t>
  </si>
  <si>
    <t>Cena za měsíc telekomunikačních služeb</t>
  </si>
  <si>
    <t>Cena za jednorázové zřízení služeb</t>
  </si>
  <si>
    <t>Celková nabídková cena bez DPH  - Část 2.</t>
  </si>
  <si>
    <t>Daň z přidané hodnoty 21% (DPH)</t>
  </si>
  <si>
    <t xml:space="preserve">Celková nabídková cena s DPH </t>
  </si>
  <si>
    <t>Část 1. Pevná telefonní přípojka do JTS</t>
  </si>
  <si>
    <t>Hovorné pevná telefonní přípojka</t>
  </si>
  <si>
    <t>Hovorné mobilní síť v ČR
bez rozlišení silného a slabého provozu</t>
  </si>
  <si>
    <t>Mezisoučet za hovorné HTS</t>
  </si>
  <si>
    <t>Pokyny pro vyplnění nabídkové ceny hovorného HTS.</t>
  </si>
  <si>
    <t>Jednorázové a stálé poplatky pevná telefonní přípojka</t>
  </si>
  <si>
    <t>Pevná telefonní přípojka</t>
  </si>
  <si>
    <t>Telefonní číslo</t>
  </si>
  <si>
    <t>Pardubice</t>
  </si>
  <si>
    <t>Jihlava</t>
  </si>
  <si>
    <t>Mezisoučet za poplatky HTS</t>
  </si>
  <si>
    <t>Celková nabídková cena bez DPH  - Část 1.</t>
  </si>
  <si>
    <t>Hovorné služby ISDN 30</t>
  </si>
  <si>
    <t>Mezisoučet za hovorné ISDN 30</t>
  </si>
  <si>
    <t>Pokyny pro vyplnění nabídkové ceny hovorného ISDN 30.</t>
  </si>
  <si>
    <t>Jednorázové a stálé poplatky služby ISDN 30</t>
  </si>
  <si>
    <t>Mezisoučet za poplatky ISDN 30</t>
  </si>
  <si>
    <t>Celková nabídková cena bez DPH  - Část 3.</t>
  </si>
  <si>
    <t>Hovorné Zelená linka / Green line</t>
  </si>
  <si>
    <r>
      <t xml:space="preserve">Příchozí hovor pevná síť v ČR - </t>
    </r>
    <r>
      <rPr>
        <b/>
        <sz val="9"/>
        <rFont val="Arial"/>
        <family val="2"/>
      </rPr>
      <t>Zelená linka</t>
    </r>
    <r>
      <rPr>
        <sz val="9"/>
        <rFont val="Arial"/>
        <family val="2"/>
      </rPr>
      <t xml:space="preserve">
bez rozlišení silného a slabého provozu</t>
    </r>
  </si>
  <si>
    <r>
      <t xml:space="preserve">Příchozí hovor mobilní síť v ČR - </t>
    </r>
    <r>
      <rPr>
        <b/>
        <sz val="9"/>
        <rFont val="Arial"/>
        <family val="2"/>
      </rPr>
      <t>Zelená linka</t>
    </r>
    <r>
      <rPr>
        <sz val="9"/>
        <rFont val="Arial"/>
        <family val="2"/>
      </rPr>
      <t xml:space="preserve">
bez rozlišení silného a slabého provozu</t>
    </r>
  </si>
  <si>
    <t>Mezisoučet za hovorné Zelená linka</t>
  </si>
  <si>
    <t>Pokyny pro vyplnění nabídkové ceny hovorného Zelená linka.</t>
  </si>
  <si>
    <t>Jednorázové a stálé poplatky Zelená linka / Green line</t>
  </si>
  <si>
    <t>Mezisoučet za poplatky Zelená linka</t>
  </si>
  <si>
    <t>Celková nabídková cena bez DPH  - Část 4.</t>
  </si>
  <si>
    <t>Kč/min x 10 min</t>
  </si>
  <si>
    <t>Kč/min x 10 min x 36 měs</t>
  </si>
  <si>
    <t>Celkové poplatky za období 36 měs</t>
  </si>
  <si>
    <t>Praha</t>
  </si>
  <si>
    <t>Ústí nad Labem</t>
  </si>
  <si>
    <t>Chomutov</t>
  </si>
  <si>
    <t>Plzeň</t>
  </si>
  <si>
    <t>Ostrava</t>
  </si>
  <si>
    <t>Hradec Králové</t>
  </si>
  <si>
    <t>Olomouc</t>
  </si>
  <si>
    <t>Karlštejn</t>
  </si>
  <si>
    <t>Děčín</t>
  </si>
  <si>
    <t>Jablonné v Podještědí</t>
  </si>
  <si>
    <t>Blansko</t>
  </si>
  <si>
    <t>Studénka</t>
  </si>
  <si>
    <t>Žďár nad Sázavou</t>
  </si>
  <si>
    <t>Jeseník</t>
  </si>
  <si>
    <t>Zbečno</t>
  </si>
  <si>
    <t>Liberec</t>
  </si>
  <si>
    <t>Brno</t>
  </si>
  <si>
    <t>HradecKrálové</t>
  </si>
  <si>
    <t>KarlovyVary</t>
  </si>
  <si>
    <t>HavlíčkůvBrod</t>
  </si>
  <si>
    <t>Vršovická</t>
  </si>
  <si>
    <t>Mírové náměstí</t>
  </si>
  <si>
    <t>Školní</t>
  </si>
  <si>
    <t>Kodaňská</t>
  </si>
  <si>
    <t>Čs. legií</t>
  </si>
  <si>
    <t>Resslova</t>
  </si>
  <si>
    <t>Krapkova</t>
  </si>
  <si>
    <t>Trocnovská</t>
  </si>
  <si>
    <t>Jiráskova</t>
  </si>
  <si>
    <t>Nádražní</t>
  </si>
  <si>
    <t>Teplická</t>
  </si>
  <si>
    <t>Svitavská</t>
  </si>
  <si>
    <t>2.května</t>
  </si>
  <si>
    <t xml:space="preserve">Šumperská </t>
  </si>
  <si>
    <t>Malá</t>
  </si>
  <si>
    <t>Valchařská</t>
  </si>
  <si>
    <t>Třída 1. máje</t>
  </si>
  <si>
    <t>Lieberzeitova</t>
  </si>
  <si>
    <t xml:space="preserve">Tovární </t>
  </si>
  <si>
    <t>Klatovská tř.</t>
  </si>
  <si>
    <t>Výstupní</t>
  </si>
  <si>
    <t>Drahomířino nábřeží</t>
  </si>
  <si>
    <t>Bělohradská</t>
  </si>
  <si>
    <t>Na Břehu</t>
  </si>
  <si>
    <t>1442/65</t>
  </si>
  <si>
    <t>424/69</t>
  </si>
  <si>
    <t>38/9</t>
  </si>
  <si>
    <t>858/26</t>
  </si>
  <si>
    <t>197/16</t>
  </si>
  <si>
    <t>267/1a</t>
  </si>
  <si>
    <t>Cena za 36 měsíců telekomunikačních služeb</t>
  </si>
  <si>
    <t>267313639</t>
  </si>
  <si>
    <t>267310200</t>
  </si>
  <si>
    <t>267310308</t>
  </si>
  <si>
    <t>267310340</t>
  </si>
  <si>
    <t>474629040</t>
  </si>
  <si>
    <t>474629041</t>
  </si>
  <si>
    <t>474629042</t>
  </si>
  <si>
    <t>224920674</t>
  </si>
  <si>
    <t>267310920</t>
  </si>
  <si>
    <t>595136465</t>
  </si>
  <si>
    <t>595136476</t>
  </si>
  <si>
    <t>596118798</t>
  </si>
  <si>
    <t>596118887</t>
  </si>
  <si>
    <t>474629057</t>
  </si>
  <si>
    <t>585415174</t>
  </si>
  <si>
    <t>474686398</t>
  </si>
  <si>
    <t>224918993</t>
  </si>
  <si>
    <t>Kč/min x 2600 min</t>
  </si>
  <si>
    <t>Kč/min x 2600 min x 36 měs</t>
  </si>
  <si>
    <t>České Budějovice</t>
  </si>
  <si>
    <t>Karlovy Vary</t>
  </si>
  <si>
    <t>Luhačovice</t>
  </si>
  <si>
    <t>Český Krumlov</t>
  </si>
  <si>
    <t>Police nad Metují</t>
  </si>
  <si>
    <t>Litoměřice</t>
  </si>
  <si>
    <t>Turnov</t>
  </si>
  <si>
    <t>Mělník</t>
  </si>
  <si>
    <t>Mikulov</t>
  </si>
  <si>
    <t>Třeboň</t>
  </si>
  <si>
    <t>Mariánské Lázně</t>
  </si>
  <si>
    <t>Přimda</t>
  </si>
  <si>
    <t>Havlíčkův Brod</t>
  </si>
  <si>
    <t>Nasavrky</t>
  </si>
  <si>
    <t>Litovel</t>
  </si>
  <si>
    <t>Mezírka</t>
  </si>
  <si>
    <t>Kotlářská</t>
  </si>
  <si>
    <t>nám. Přemysla Otakara II.</t>
  </si>
  <si>
    <t>Ledhujská</t>
  </si>
  <si>
    <t>Michalská</t>
  </si>
  <si>
    <t>Antonína Dvořáka</t>
  </si>
  <si>
    <t>U jezu</t>
  </si>
  <si>
    <t>Česká</t>
  </si>
  <si>
    <t>Dobrovského</t>
  </si>
  <si>
    <t>Náměstní</t>
  </si>
  <si>
    <t>Valy</t>
  </si>
  <si>
    <t>Husova</t>
  </si>
  <si>
    <t>Lafayettova</t>
  </si>
  <si>
    <t>Bělehradská</t>
  </si>
  <si>
    <t>Náměstí</t>
  </si>
  <si>
    <t>Podbabská</t>
  </si>
  <si>
    <t>260/14</t>
  </si>
  <si>
    <t>775/1</t>
  </si>
  <si>
    <t>1159/3</t>
  </si>
  <si>
    <t>272730733</t>
  </si>
  <si>
    <t>54943826</t>
  </si>
  <si>
    <t>272737815</t>
  </si>
  <si>
    <t>541211500</t>
  </si>
  <si>
    <t>5852065xx</t>
  </si>
  <si>
    <t>4752460xx</t>
  </si>
  <si>
    <t>35323733x</t>
  </si>
  <si>
    <t>3779934xx</t>
  </si>
  <si>
    <t>5951341xx</t>
  </si>
  <si>
    <t>Část 3. Třicetikanálová digitální telefonní linka (ISDN 30)</t>
  </si>
  <si>
    <r>
      <t xml:space="preserve">Hovorné pevná síť v ČR - mezinárodní volání 
</t>
    </r>
    <r>
      <rPr>
        <b/>
        <sz val="9"/>
        <rFont val="Arial"/>
        <family val="2"/>
      </rPr>
      <t>do ostatních zemí světa</t>
    </r>
    <r>
      <rPr>
        <sz val="9"/>
        <rFont val="Arial"/>
        <family val="2"/>
      </rPr>
      <t xml:space="preserve">
bez rozlišení silného a slabého provozu</t>
    </r>
  </si>
  <si>
    <r>
      <t xml:space="preserve">Hovorné pevná síť v ČR - mezinárodní volání 
do </t>
    </r>
    <r>
      <rPr>
        <b/>
        <sz val="9"/>
        <rFont val="Arial"/>
        <family val="2"/>
      </rPr>
      <t>ostatních zemí světa</t>
    </r>
    <r>
      <rPr>
        <sz val="9"/>
        <rFont val="Arial"/>
        <family val="2"/>
      </rPr>
      <t xml:space="preserve">
bez rozlišení silného a slabého provozu</t>
    </r>
  </si>
  <si>
    <t>Kč/min x 15 min</t>
  </si>
  <si>
    <t>Kč/min x 15 min x 36 měs</t>
  </si>
  <si>
    <t>Praha 7</t>
  </si>
  <si>
    <t>ČeskéBudějovice</t>
  </si>
  <si>
    <t xml:space="preserve">Kostelní </t>
  </si>
  <si>
    <t>Kaplanova</t>
  </si>
  <si>
    <t>U Výstaviště</t>
  </si>
  <si>
    <t>Wolkerova</t>
  </si>
  <si>
    <t>1931/1</t>
  </si>
  <si>
    <t>233370277, 233370613, 233370668, 233370670, 233370777, 233370786, 233370795, 233371053, 233371190, 233371193, 233372638, 233373601, 233373611, 233373805, 233373806, 233376814, 233378527, 233381633, 234742</t>
  </si>
  <si>
    <t>3861091xx</t>
  </si>
  <si>
    <t>485340(7,8,9)xx</t>
  </si>
  <si>
    <t>5694961xx</t>
  </si>
  <si>
    <t>222860xxx</t>
  </si>
  <si>
    <t>495773xxx</t>
  </si>
  <si>
    <t>545545xxx</t>
  </si>
  <si>
    <t>233066xxx</t>
  </si>
  <si>
    <t>Jednorázové a stálé poplatky služby IP VPN</t>
  </si>
  <si>
    <t>Mezisoučet za poplatky IP VPN</t>
  </si>
  <si>
    <t>Mánesova</t>
  </si>
  <si>
    <t>1. máje</t>
  </si>
  <si>
    <t>Čs. Legií</t>
  </si>
  <si>
    <t>1441/46</t>
  </si>
  <si>
    <t>1229/2A</t>
  </si>
  <si>
    <t>Pokyny pro vyplnění nabídkové ceny pro služby IP VPN.</t>
  </si>
  <si>
    <t>Část 4. Virtuální privátní síť (IP VPN) pro MŽP</t>
  </si>
  <si>
    <t>Veselí n./Moravou</t>
  </si>
  <si>
    <t>Rychnov n./Kněžnou</t>
  </si>
  <si>
    <t>Louňovice p./Blaníkem</t>
  </si>
  <si>
    <t xml:space="preserve">Ostrava </t>
  </si>
  <si>
    <t>Zlín</t>
  </si>
  <si>
    <t>Rožnov p./Radhoštěm</t>
  </si>
  <si>
    <t>Bartolomějské nám.</t>
  </si>
  <si>
    <t>Vyšný</t>
  </si>
  <si>
    <t xml:space="preserve">Brněnská </t>
  </si>
  <si>
    <t>Drahomířino nám.</t>
  </si>
  <si>
    <t>Hlavní</t>
  </si>
  <si>
    <t>Nám.Republiky</t>
  </si>
  <si>
    <t>Vlašimská</t>
  </si>
  <si>
    <t>Zárámí</t>
  </si>
  <si>
    <t>1229/2</t>
  </si>
  <si>
    <t>45/13</t>
  </si>
  <si>
    <t>906/5</t>
  </si>
  <si>
    <t xml:space="preserve">      1/85</t>
  </si>
  <si>
    <t>1308/17</t>
  </si>
  <si>
    <t>Klatovská třída</t>
  </si>
  <si>
    <t>Bělohorská</t>
  </si>
  <si>
    <t>Tovární</t>
  </si>
  <si>
    <t>Tř. Tomáše Bati</t>
  </si>
  <si>
    <t>857/26</t>
  </si>
  <si>
    <t>Celková nabídková cena bez DPH  - Část 5.</t>
  </si>
  <si>
    <t>Celková nabídková cena bez DPH  - Část 6.</t>
  </si>
  <si>
    <t>Pokyny pro vyplnění nabídkové ceny pro služby Ethernet.</t>
  </si>
  <si>
    <t>Jednorázové a stálé poplatky služby Ethernet</t>
  </si>
  <si>
    <t>Cena za měsíc datových služeb</t>
  </si>
  <si>
    <t>Cena za 36 měsíců datových služeb</t>
  </si>
  <si>
    <t>Mezisoučet za poplatky Ethernet</t>
  </si>
  <si>
    <t>VÝPOČET NABÍDKOVÉ CENY DATOVÝCH SLUŽEB</t>
  </si>
  <si>
    <t>Průhonice</t>
  </si>
  <si>
    <t>Klárov</t>
  </si>
  <si>
    <t>Na Šabatce</t>
  </si>
  <si>
    <t>Geologická</t>
  </si>
  <si>
    <t>Kostelní</t>
  </si>
  <si>
    <t>Na břehu</t>
  </si>
  <si>
    <t>Květnové nám.</t>
  </si>
  <si>
    <t>1931/4</t>
  </si>
  <si>
    <t>Část 7. Propojení lokalit protokolem Ethernet pro MŽP</t>
  </si>
  <si>
    <t>Celková nabídková cena bez DPH  - Část 7.</t>
  </si>
  <si>
    <t>Část 5. Virtuální privátní síť (IP VPN) pro AOPK</t>
  </si>
  <si>
    <t>Část 6. Virtuální privátní síť (IP VPN) pro ČIŽP</t>
  </si>
  <si>
    <t>Část 8. Propojení lokalit protokolem Ethernet pro SFŽP</t>
  </si>
  <si>
    <t>Karlova Vary</t>
  </si>
  <si>
    <t>Ústí n/Labem</t>
  </si>
  <si>
    <t>Kladno</t>
  </si>
  <si>
    <t>Majakovského</t>
  </si>
  <si>
    <t>Třída ČSA</t>
  </si>
  <si>
    <t>Voroněžská</t>
  </si>
  <si>
    <t>Českobratrská</t>
  </si>
  <si>
    <t>Wellnerova</t>
  </si>
  <si>
    <t>Pernerova</t>
  </si>
  <si>
    <t>Kopeckého Sady</t>
  </si>
  <si>
    <t>Osvobozených pol. Vězňů</t>
  </si>
  <si>
    <t>Havlíčkova</t>
  </si>
  <si>
    <t>J.A. Bati</t>
  </si>
  <si>
    <t xml:space="preserve">Olbrachtova </t>
  </si>
  <si>
    <t>3a</t>
  </si>
  <si>
    <t>707/29</t>
  </si>
  <si>
    <t>2006/9</t>
  </si>
  <si>
    <t>3129/36</t>
  </si>
  <si>
    <t>Celková nabídková cena bez DPH  - Část 8.</t>
  </si>
  <si>
    <t>Část 9. Zelená linka / Green line</t>
  </si>
  <si>
    <t>Celková nabídková cena bez DPH  - Část 9.</t>
  </si>
  <si>
    <t>Kč/min x 30 min x 36 měs</t>
  </si>
  <si>
    <t>Kč/min x 40 min</t>
  </si>
  <si>
    <t>Kč/min x 40 min x 36 měs</t>
  </si>
  <si>
    <t>Část 10. Připojení k síti Internet prostřednictvím asymetrického přístupu</t>
  </si>
  <si>
    <t>Kokořín</t>
  </si>
  <si>
    <t>Mezisoučet za poplatky připojení</t>
  </si>
  <si>
    <t>Pokyny pro vyplnění nabídkové ceny pro službu připojení k síti Internet.</t>
  </si>
  <si>
    <t>Celková nabídková cena bez DPH  - Část 10.</t>
  </si>
  <si>
    <t>Jednorázové a stálé poplatky služby asymetrický Internet</t>
  </si>
  <si>
    <t>Kč/min x 3930 min</t>
  </si>
  <si>
    <t>Kč/min x 3930 min x 36 měs</t>
  </si>
  <si>
    <t>Kč/min x 1250 min</t>
  </si>
  <si>
    <t>Kč/min x 1250 min x 36 měs</t>
  </si>
  <si>
    <t>Kč/min x 420 min</t>
  </si>
  <si>
    <t>Kč/min x 420 min x 36 měs</t>
  </si>
  <si>
    <t>Kč/min x 65 min</t>
  </si>
  <si>
    <t>Kč/min x 65 min x36 měs</t>
  </si>
  <si>
    <t>Erbenova</t>
  </si>
  <si>
    <t>Leitnerova</t>
  </si>
  <si>
    <t>348/1</t>
  </si>
  <si>
    <t>Kč/min x 4750 min</t>
  </si>
  <si>
    <t>Kč/min x 4750 min x 36 měs</t>
  </si>
  <si>
    <t>Kč/min x 2400 min</t>
  </si>
  <si>
    <t>Kč/min x 2400 min x 36 měs</t>
  </si>
  <si>
    <t>Kč/min x 5 min</t>
  </si>
  <si>
    <t>Kč/min x 5 min x 36 měs</t>
  </si>
  <si>
    <t>Kč/min x 560 min</t>
  </si>
  <si>
    <t>Kč/min x 560 min x 36 měs</t>
  </si>
  <si>
    <t>Kč/min x 180 min</t>
  </si>
  <si>
    <t>Kč/min x 180 min x 36 měs</t>
  </si>
  <si>
    <t>Kutná Hora</t>
  </si>
  <si>
    <t>Dačického náměstí</t>
  </si>
  <si>
    <t>5434292xx</t>
  </si>
  <si>
    <t>327515724, 327311258, 327512220, 327515724</t>
  </si>
  <si>
    <t>Kč/min x 7870 min</t>
  </si>
  <si>
    <t>Kč/min x 7870 min x 36 měs</t>
  </si>
  <si>
    <t>Kč/min x 4150 min</t>
  </si>
  <si>
    <t>Kč/min x 4150 min x 36 měs</t>
  </si>
  <si>
    <t>Kč/min x 310 min</t>
  </si>
  <si>
    <t>Kč/min x 310 min x 36 měs</t>
  </si>
  <si>
    <t>2570894xx, 2570895xx</t>
  </si>
  <si>
    <t>251085xxx</t>
  </si>
  <si>
    <t>Hřímalého</t>
  </si>
  <si>
    <t>876/2</t>
  </si>
  <si>
    <t>Šárčina</t>
  </si>
  <si>
    <t>Cena za měsíční paušální poplatky</t>
  </si>
  <si>
    <t>Cena za 36 měsíců paušálních poplatků</t>
  </si>
  <si>
    <t>Měsíční paušální poplatky</t>
  </si>
  <si>
    <t>Kč  bez DPH</t>
  </si>
  <si>
    <t>Měsíční paušalní poplatek</t>
  </si>
  <si>
    <t>Měsíční paušální poplatek</t>
  </si>
  <si>
    <t>Zadavatel uvádí, že tarifikací „1+1“ je myšleno účtování po vteřinách s tím, že cena za jednu vteřinu je rovna 1/60 jednotkové ceny ze sloupce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</si>
</sst>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Fill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3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/>
    </xf>
    <xf numFmtId="0" fontId="0" fillId="0" borderId="4" xfId="0" applyBorder="1"/>
    <xf numFmtId="0" fontId="4" fillId="0" borderId="4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164" fontId="4" fillId="3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2" fillId="0" borderId="10" xfId="0" applyFont="1" applyFill="1" applyBorder="1"/>
    <xf numFmtId="0" fontId="0" fillId="0" borderId="11" xfId="0" applyFill="1" applyBorder="1"/>
    <xf numFmtId="164" fontId="2" fillId="0" borderId="12" xfId="0" applyNumberFormat="1" applyFont="1" applyFill="1" applyBorder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4" fontId="0" fillId="3" borderId="13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64" fontId="0" fillId="3" borderId="8" xfId="0" applyNumberForma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wrapText="1"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9" fillId="0" borderId="5" xfId="0" applyFont="1" applyFill="1" applyBorder="1"/>
    <xf numFmtId="0" fontId="10" fillId="0" borderId="5" xfId="0" applyFont="1" applyFill="1" applyBorder="1"/>
    <xf numFmtId="0" fontId="0" fillId="0" borderId="5" xfId="0" applyFill="1" applyBorder="1"/>
    <xf numFmtId="164" fontId="9" fillId="0" borderId="5" xfId="0" applyNumberFormat="1" applyFont="1" applyFill="1" applyBorder="1"/>
    <xf numFmtId="0" fontId="10" fillId="0" borderId="0" xfId="0" applyFont="1" applyFill="1" applyBorder="1"/>
    <xf numFmtId="0" fontId="0" fillId="0" borderId="0" xfId="0" applyFill="1"/>
    <xf numFmtId="164" fontId="10" fillId="0" borderId="5" xfId="0" applyNumberFormat="1" applyFont="1" applyFill="1" applyBorder="1"/>
    <xf numFmtId="0" fontId="9" fillId="4" borderId="5" xfId="0" applyFont="1" applyFill="1" applyBorder="1"/>
    <xf numFmtId="0" fontId="10" fillId="4" borderId="5" xfId="0" applyFont="1" applyFill="1" applyBorder="1"/>
    <xf numFmtId="0" fontId="0" fillId="4" borderId="5" xfId="0" applyFill="1" applyBorder="1"/>
    <xf numFmtId="164" fontId="9" fillId="4" borderId="5" xfId="0" applyNumberFormat="1" applyFont="1" applyFill="1" applyBorder="1"/>
    <xf numFmtId="0" fontId="2" fillId="2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Fill="1" applyBorder="1"/>
    <xf numFmtId="0" fontId="5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5" xfId="0" applyFont="1" applyBorder="1"/>
    <xf numFmtId="0" fontId="4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0" fillId="3" borderId="2" xfId="0" applyNumberFormat="1" applyFill="1" applyBorder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2" fillId="0" borderId="11" xfId="0" applyFont="1" applyFill="1" applyBorder="1"/>
    <xf numFmtId="164" fontId="2" fillId="0" borderId="12" xfId="0" applyNumberFormat="1" applyFont="1" applyFill="1" applyBorder="1"/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164" fontId="0" fillId="3" borderId="8" xfId="0" applyNumberForma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0" fillId="0" borderId="24" xfId="0" applyBorder="1"/>
    <xf numFmtId="0" fontId="4" fillId="0" borderId="19" xfId="0" applyFont="1" applyBorder="1" applyAlignment="1">
      <alignment horizontal="center" wrapText="1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/>
    <xf numFmtId="0" fontId="2" fillId="0" borderId="0" xfId="0" applyFont="1" applyFill="1" applyBorder="1"/>
    <xf numFmtId="0" fontId="0" fillId="0" borderId="0" xfId="0" applyFill="1" applyBorder="1"/>
    <xf numFmtId="164" fontId="2" fillId="0" borderId="0" xfId="0" applyNumberFormat="1" applyFont="1" applyFill="1" applyBorder="1" applyAlignment="1">
      <alignment horizontal="center"/>
    </xf>
    <xf numFmtId="0" fontId="0" fillId="0" borderId="11" xfId="0" applyBorder="1"/>
    <xf numFmtId="0" fontId="5" fillId="0" borderId="3" xfId="0" applyFont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164" fontId="0" fillId="3" borderId="26" xfId="0" applyNumberFormat="1" applyFill="1" applyBorder="1" applyAlignment="1">
      <alignment horizontal="center"/>
    </xf>
    <xf numFmtId="164" fontId="0" fillId="3" borderId="28" xfId="0" applyNumberForma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10" fillId="0" borderId="33" xfId="0" applyFont="1" applyFill="1" applyBorder="1"/>
    <xf numFmtId="0" fontId="0" fillId="0" borderId="21" xfId="0" applyFill="1" applyBorder="1"/>
    <xf numFmtId="0" fontId="8" fillId="0" borderId="6" xfId="0" applyFont="1" applyFill="1" applyBorder="1" applyAlignment="1">
      <alignment horizontal="center" wrapText="1"/>
    </xf>
    <xf numFmtId="164" fontId="0" fillId="3" borderId="27" xfId="0" applyNumberFormat="1" applyFill="1" applyBorder="1" applyAlignment="1" applyProtection="1">
      <alignment horizontal="center"/>
      <protection/>
    </xf>
    <xf numFmtId="164" fontId="0" fillId="3" borderId="28" xfId="0" applyNumberFormat="1" applyFill="1" applyBorder="1" applyAlignment="1" applyProtection="1">
      <alignment horizontal="center"/>
      <protection/>
    </xf>
    <xf numFmtId="0" fontId="10" fillId="4" borderId="33" xfId="0" applyFont="1" applyFill="1" applyBorder="1"/>
    <xf numFmtId="0" fontId="0" fillId="4" borderId="21" xfId="0" applyFill="1" applyBorder="1"/>
    <xf numFmtId="0" fontId="0" fillId="0" borderId="25" xfId="0" applyBorder="1" applyAlignment="1">
      <alignment horizontal="center"/>
    </xf>
    <xf numFmtId="0" fontId="7" fillId="0" borderId="27" xfId="0" applyFont="1" applyFill="1" applyBorder="1" applyAlignment="1">
      <alignment horizontal="center" wrapText="1"/>
    </xf>
    <xf numFmtId="164" fontId="0" fillId="3" borderId="25" xfId="0" applyNumberFormat="1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164" fontId="0" fillId="3" borderId="32" xfId="0" applyNumberFormat="1" applyFill="1" applyBorder="1" applyAlignment="1">
      <alignment horizontal="center"/>
    </xf>
    <xf numFmtId="164" fontId="2" fillId="0" borderId="35" xfId="0" applyNumberFormat="1" applyFont="1" applyFill="1" applyBorder="1"/>
    <xf numFmtId="0" fontId="9" fillId="4" borderId="33" xfId="0" applyFont="1" applyFill="1" applyBorder="1"/>
    <xf numFmtId="0" fontId="10" fillId="0" borderId="36" xfId="0" applyFont="1" applyFill="1" applyBorder="1"/>
    <xf numFmtId="0" fontId="10" fillId="4" borderId="36" xfId="0" applyFont="1" applyFill="1" applyBorder="1"/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33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36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06"/>
  <sheetViews>
    <sheetView tabSelected="1" workbookViewId="0" topLeftCell="A79">
      <selection activeCell="F90" sqref="F90"/>
    </sheetView>
  </sheetViews>
  <sheetFormatPr defaultColWidth="37.28125" defaultRowHeight="15"/>
  <cols>
    <col min="1" max="1" width="37.28125" style="0" customWidth="1"/>
    <col min="2" max="2" width="17.28125" style="0" bestFit="1" customWidth="1"/>
    <col min="3" max="3" width="16.140625" style="0" customWidth="1"/>
    <col min="4" max="4" width="23.140625" style="0" customWidth="1"/>
    <col min="5" max="5" width="24.28125" style="0" customWidth="1"/>
    <col min="6" max="6" width="22.57421875" style="0" customWidth="1"/>
    <col min="7" max="7" width="29.57421875" style="0" customWidth="1"/>
    <col min="257" max="257" width="37.28125" style="0" customWidth="1"/>
    <col min="258" max="258" width="19.140625" style="0" customWidth="1"/>
    <col min="259" max="259" width="15.00390625" style="0" bestFit="1" customWidth="1"/>
    <col min="260" max="260" width="23.140625" style="0" bestFit="1" customWidth="1"/>
    <col min="261" max="261" width="23.28125" style="0" bestFit="1" customWidth="1"/>
    <col min="262" max="262" width="20.8515625" style="0" customWidth="1"/>
    <col min="263" max="263" width="33.28125" style="0" customWidth="1"/>
    <col min="513" max="513" width="37.28125" style="0" customWidth="1"/>
    <col min="514" max="514" width="19.140625" style="0" customWidth="1"/>
    <col min="515" max="515" width="15.00390625" style="0" bestFit="1" customWidth="1"/>
    <col min="516" max="516" width="23.140625" style="0" bestFit="1" customWidth="1"/>
    <col min="517" max="517" width="23.28125" style="0" bestFit="1" customWidth="1"/>
    <col min="518" max="518" width="20.8515625" style="0" customWidth="1"/>
    <col min="519" max="519" width="33.28125" style="0" customWidth="1"/>
    <col min="769" max="769" width="37.28125" style="0" customWidth="1"/>
    <col min="770" max="770" width="19.140625" style="0" customWidth="1"/>
    <col min="771" max="771" width="15.00390625" style="0" bestFit="1" customWidth="1"/>
    <col min="772" max="772" width="23.140625" style="0" bestFit="1" customWidth="1"/>
    <col min="773" max="773" width="23.28125" style="0" bestFit="1" customWidth="1"/>
    <col min="774" max="774" width="20.8515625" style="0" customWidth="1"/>
    <col min="775" max="775" width="33.28125" style="0" customWidth="1"/>
    <col min="1025" max="1025" width="37.28125" style="0" customWidth="1"/>
    <col min="1026" max="1026" width="19.140625" style="0" customWidth="1"/>
    <col min="1027" max="1027" width="15.00390625" style="0" bestFit="1" customWidth="1"/>
    <col min="1028" max="1028" width="23.140625" style="0" bestFit="1" customWidth="1"/>
    <col min="1029" max="1029" width="23.28125" style="0" bestFit="1" customWidth="1"/>
    <col min="1030" max="1030" width="20.8515625" style="0" customWidth="1"/>
    <col min="1031" max="1031" width="33.28125" style="0" customWidth="1"/>
    <col min="1281" max="1281" width="37.28125" style="0" customWidth="1"/>
    <col min="1282" max="1282" width="19.140625" style="0" customWidth="1"/>
    <col min="1283" max="1283" width="15.00390625" style="0" bestFit="1" customWidth="1"/>
    <col min="1284" max="1284" width="23.140625" style="0" bestFit="1" customWidth="1"/>
    <col min="1285" max="1285" width="23.28125" style="0" bestFit="1" customWidth="1"/>
    <col min="1286" max="1286" width="20.8515625" style="0" customWidth="1"/>
    <col min="1287" max="1287" width="33.28125" style="0" customWidth="1"/>
    <col min="1537" max="1537" width="37.28125" style="0" customWidth="1"/>
    <col min="1538" max="1538" width="19.140625" style="0" customWidth="1"/>
    <col min="1539" max="1539" width="15.00390625" style="0" bestFit="1" customWidth="1"/>
    <col min="1540" max="1540" width="23.140625" style="0" bestFit="1" customWidth="1"/>
    <col min="1541" max="1541" width="23.28125" style="0" bestFit="1" customWidth="1"/>
    <col min="1542" max="1542" width="20.8515625" style="0" customWidth="1"/>
    <col min="1543" max="1543" width="33.28125" style="0" customWidth="1"/>
    <col min="1793" max="1793" width="37.28125" style="0" customWidth="1"/>
    <col min="1794" max="1794" width="19.140625" style="0" customWidth="1"/>
    <col min="1795" max="1795" width="15.00390625" style="0" bestFit="1" customWidth="1"/>
    <col min="1796" max="1796" width="23.140625" style="0" bestFit="1" customWidth="1"/>
    <col min="1797" max="1797" width="23.28125" style="0" bestFit="1" customWidth="1"/>
    <col min="1798" max="1798" width="20.8515625" style="0" customWidth="1"/>
    <col min="1799" max="1799" width="33.28125" style="0" customWidth="1"/>
    <col min="2049" max="2049" width="37.28125" style="0" customWidth="1"/>
    <col min="2050" max="2050" width="19.140625" style="0" customWidth="1"/>
    <col min="2051" max="2051" width="15.00390625" style="0" bestFit="1" customWidth="1"/>
    <col min="2052" max="2052" width="23.140625" style="0" bestFit="1" customWidth="1"/>
    <col min="2053" max="2053" width="23.28125" style="0" bestFit="1" customWidth="1"/>
    <col min="2054" max="2054" width="20.8515625" style="0" customWidth="1"/>
    <col min="2055" max="2055" width="33.28125" style="0" customWidth="1"/>
    <col min="2305" max="2305" width="37.28125" style="0" customWidth="1"/>
    <col min="2306" max="2306" width="19.140625" style="0" customWidth="1"/>
    <col min="2307" max="2307" width="15.00390625" style="0" bestFit="1" customWidth="1"/>
    <col min="2308" max="2308" width="23.140625" style="0" bestFit="1" customWidth="1"/>
    <col min="2309" max="2309" width="23.28125" style="0" bestFit="1" customWidth="1"/>
    <col min="2310" max="2310" width="20.8515625" style="0" customWidth="1"/>
    <col min="2311" max="2311" width="33.28125" style="0" customWidth="1"/>
    <col min="2561" max="2561" width="37.28125" style="0" customWidth="1"/>
    <col min="2562" max="2562" width="19.140625" style="0" customWidth="1"/>
    <col min="2563" max="2563" width="15.00390625" style="0" bestFit="1" customWidth="1"/>
    <col min="2564" max="2564" width="23.140625" style="0" bestFit="1" customWidth="1"/>
    <col min="2565" max="2565" width="23.28125" style="0" bestFit="1" customWidth="1"/>
    <col min="2566" max="2566" width="20.8515625" style="0" customWidth="1"/>
    <col min="2567" max="2567" width="33.28125" style="0" customWidth="1"/>
    <col min="2817" max="2817" width="37.28125" style="0" customWidth="1"/>
    <col min="2818" max="2818" width="19.140625" style="0" customWidth="1"/>
    <col min="2819" max="2819" width="15.00390625" style="0" bestFit="1" customWidth="1"/>
    <col min="2820" max="2820" width="23.140625" style="0" bestFit="1" customWidth="1"/>
    <col min="2821" max="2821" width="23.28125" style="0" bestFit="1" customWidth="1"/>
    <col min="2822" max="2822" width="20.8515625" style="0" customWidth="1"/>
    <col min="2823" max="2823" width="33.28125" style="0" customWidth="1"/>
    <col min="3073" max="3073" width="37.28125" style="0" customWidth="1"/>
    <col min="3074" max="3074" width="19.140625" style="0" customWidth="1"/>
    <col min="3075" max="3075" width="15.00390625" style="0" bestFit="1" customWidth="1"/>
    <col min="3076" max="3076" width="23.140625" style="0" bestFit="1" customWidth="1"/>
    <col min="3077" max="3077" width="23.28125" style="0" bestFit="1" customWidth="1"/>
    <col min="3078" max="3078" width="20.8515625" style="0" customWidth="1"/>
    <col min="3079" max="3079" width="33.28125" style="0" customWidth="1"/>
    <col min="3329" max="3329" width="37.28125" style="0" customWidth="1"/>
    <col min="3330" max="3330" width="19.140625" style="0" customWidth="1"/>
    <col min="3331" max="3331" width="15.00390625" style="0" bestFit="1" customWidth="1"/>
    <col min="3332" max="3332" width="23.140625" style="0" bestFit="1" customWidth="1"/>
    <col min="3333" max="3333" width="23.28125" style="0" bestFit="1" customWidth="1"/>
    <col min="3334" max="3334" width="20.8515625" style="0" customWidth="1"/>
    <col min="3335" max="3335" width="33.28125" style="0" customWidth="1"/>
    <col min="3585" max="3585" width="37.28125" style="0" customWidth="1"/>
    <col min="3586" max="3586" width="19.140625" style="0" customWidth="1"/>
    <col min="3587" max="3587" width="15.00390625" style="0" bestFit="1" customWidth="1"/>
    <col min="3588" max="3588" width="23.140625" style="0" bestFit="1" customWidth="1"/>
    <col min="3589" max="3589" width="23.28125" style="0" bestFit="1" customWidth="1"/>
    <col min="3590" max="3590" width="20.8515625" style="0" customWidth="1"/>
    <col min="3591" max="3591" width="33.28125" style="0" customWidth="1"/>
    <col min="3841" max="3841" width="37.28125" style="0" customWidth="1"/>
    <col min="3842" max="3842" width="19.140625" style="0" customWidth="1"/>
    <col min="3843" max="3843" width="15.00390625" style="0" bestFit="1" customWidth="1"/>
    <col min="3844" max="3844" width="23.140625" style="0" bestFit="1" customWidth="1"/>
    <col min="3845" max="3845" width="23.28125" style="0" bestFit="1" customWidth="1"/>
    <col min="3846" max="3846" width="20.8515625" style="0" customWidth="1"/>
    <col min="3847" max="3847" width="33.28125" style="0" customWidth="1"/>
    <col min="4097" max="4097" width="37.28125" style="0" customWidth="1"/>
    <col min="4098" max="4098" width="19.140625" style="0" customWidth="1"/>
    <col min="4099" max="4099" width="15.00390625" style="0" bestFit="1" customWidth="1"/>
    <col min="4100" max="4100" width="23.140625" style="0" bestFit="1" customWidth="1"/>
    <col min="4101" max="4101" width="23.28125" style="0" bestFit="1" customWidth="1"/>
    <col min="4102" max="4102" width="20.8515625" style="0" customWidth="1"/>
    <col min="4103" max="4103" width="33.28125" style="0" customWidth="1"/>
    <col min="4353" max="4353" width="37.28125" style="0" customWidth="1"/>
    <col min="4354" max="4354" width="19.140625" style="0" customWidth="1"/>
    <col min="4355" max="4355" width="15.00390625" style="0" bestFit="1" customWidth="1"/>
    <col min="4356" max="4356" width="23.140625" style="0" bestFit="1" customWidth="1"/>
    <col min="4357" max="4357" width="23.28125" style="0" bestFit="1" customWidth="1"/>
    <col min="4358" max="4358" width="20.8515625" style="0" customWidth="1"/>
    <col min="4359" max="4359" width="33.28125" style="0" customWidth="1"/>
    <col min="4609" max="4609" width="37.28125" style="0" customWidth="1"/>
    <col min="4610" max="4610" width="19.140625" style="0" customWidth="1"/>
    <col min="4611" max="4611" width="15.00390625" style="0" bestFit="1" customWidth="1"/>
    <col min="4612" max="4612" width="23.140625" style="0" bestFit="1" customWidth="1"/>
    <col min="4613" max="4613" width="23.28125" style="0" bestFit="1" customWidth="1"/>
    <col min="4614" max="4614" width="20.8515625" style="0" customWidth="1"/>
    <col min="4615" max="4615" width="33.28125" style="0" customWidth="1"/>
    <col min="4865" max="4865" width="37.28125" style="0" customWidth="1"/>
    <col min="4866" max="4866" width="19.140625" style="0" customWidth="1"/>
    <col min="4867" max="4867" width="15.00390625" style="0" bestFit="1" customWidth="1"/>
    <col min="4868" max="4868" width="23.140625" style="0" bestFit="1" customWidth="1"/>
    <col min="4869" max="4869" width="23.28125" style="0" bestFit="1" customWidth="1"/>
    <col min="4870" max="4870" width="20.8515625" style="0" customWidth="1"/>
    <col min="4871" max="4871" width="33.28125" style="0" customWidth="1"/>
    <col min="5121" max="5121" width="37.28125" style="0" customWidth="1"/>
    <col min="5122" max="5122" width="19.140625" style="0" customWidth="1"/>
    <col min="5123" max="5123" width="15.00390625" style="0" bestFit="1" customWidth="1"/>
    <col min="5124" max="5124" width="23.140625" style="0" bestFit="1" customWidth="1"/>
    <col min="5125" max="5125" width="23.28125" style="0" bestFit="1" customWidth="1"/>
    <col min="5126" max="5126" width="20.8515625" style="0" customWidth="1"/>
    <col min="5127" max="5127" width="33.28125" style="0" customWidth="1"/>
    <col min="5377" max="5377" width="37.28125" style="0" customWidth="1"/>
    <col min="5378" max="5378" width="19.140625" style="0" customWidth="1"/>
    <col min="5379" max="5379" width="15.00390625" style="0" bestFit="1" customWidth="1"/>
    <col min="5380" max="5380" width="23.140625" style="0" bestFit="1" customWidth="1"/>
    <col min="5381" max="5381" width="23.28125" style="0" bestFit="1" customWidth="1"/>
    <col min="5382" max="5382" width="20.8515625" style="0" customWidth="1"/>
    <col min="5383" max="5383" width="33.28125" style="0" customWidth="1"/>
    <col min="5633" max="5633" width="37.28125" style="0" customWidth="1"/>
    <col min="5634" max="5634" width="19.140625" style="0" customWidth="1"/>
    <col min="5635" max="5635" width="15.00390625" style="0" bestFit="1" customWidth="1"/>
    <col min="5636" max="5636" width="23.140625" style="0" bestFit="1" customWidth="1"/>
    <col min="5637" max="5637" width="23.28125" style="0" bestFit="1" customWidth="1"/>
    <col min="5638" max="5638" width="20.8515625" style="0" customWidth="1"/>
    <col min="5639" max="5639" width="33.28125" style="0" customWidth="1"/>
    <col min="5889" max="5889" width="37.28125" style="0" customWidth="1"/>
    <col min="5890" max="5890" width="19.140625" style="0" customWidth="1"/>
    <col min="5891" max="5891" width="15.00390625" style="0" bestFit="1" customWidth="1"/>
    <col min="5892" max="5892" width="23.140625" style="0" bestFit="1" customWidth="1"/>
    <col min="5893" max="5893" width="23.28125" style="0" bestFit="1" customWidth="1"/>
    <col min="5894" max="5894" width="20.8515625" style="0" customWidth="1"/>
    <col min="5895" max="5895" width="33.28125" style="0" customWidth="1"/>
    <col min="6145" max="6145" width="37.28125" style="0" customWidth="1"/>
    <col min="6146" max="6146" width="19.140625" style="0" customWidth="1"/>
    <col min="6147" max="6147" width="15.00390625" style="0" bestFit="1" customWidth="1"/>
    <col min="6148" max="6148" width="23.140625" style="0" bestFit="1" customWidth="1"/>
    <col min="6149" max="6149" width="23.28125" style="0" bestFit="1" customWidth="1"/>
    <col min="6150" max="6150" width="20.8515625" style="0" customWidth="1"/>
    <col min="6151" max="6151" width="33.28125" style="0" customWidth="1"/>
    <col min="6401" max="6401" width="37.28125" style="0" customWidth="1"/>
    <col min="6402" max="6402" width="19.140625" style="0" customWidth="1"/>
    <col min="6403" max="6403" width="15.00390625" style="0" bestFit="1" customWidth="1"/>
    <col min="6404" max="6404" width="23.140625" style="0" bestFit="1" customWidth="1"/>
    <col min="6405" max="6405" width="23.28125" style="0" bestFit="1" customWidth="1"/>
    <col min="6406" max="6406" width="20.8515625" style="0" customWidth="1"/>
    <col min="6407" max="6407" width="33.28125" style="0" customWidth="1"/>
    <col min="6657" max="6657" width="37.28125" style="0" customWidth="1"/>
    <col min="6658" max="6658" width="19.140625" style="0" customWidth="1"/>
    <col min="6659" max="6659" width="15.00390625" style="0" bestFit="1" customWidth="1"/>
    <col min="6660" max="6660" width="23.140625" style="0" bestFit="1" customWidth="1"/>
    <col min="6661" max="6661" width="23.28125" style="0" bestFit="1" customWidth="1"/>
    <col min="6662" max="6662" width="20.8515625" style="0" customWidth="1"/>
    <col min="6663" max="6663" width="33.28125" style="0" customWidth="1"/>
    <col min="6913" max="6913" width="37.28125" style="0" customWidth="1"/>
    <col min="6914" max="6914" width="19.140625" style="0" customWidth="1"/>
    <col min="6915" max="6915" width="15.00390625" style="0" bestFit="1" customWidth="1"/>
    <col min="6916" max="6916" width="23.140625" style="0" bestFit="1" customWidth="1"/>
    <col min="6917" max="6917" width="23.28125" style="0" bestFit="1" customWidth="1"/>
    <col min="6918" max="6918" width="20.8515625" style="0" customWidth="1"/>
    <col min="6919" max="6919" width="33.28125" style="0" customWidth="1"/>
    <col min="7169" max="7169" width="37.28125" style="0" customWidth="1"/>
    <col min="7170" max="7170" width="19.140625" style="0" customWidth="1"/>
    <col min="7171" max="7171" width="15.00390625" style="0" bestFit="1" customWidth="1"/>
    <col min="7172" max="7172" width="23.140625" style="0" bestFit="1" customWidth="1"/>
    <col min="7173" max="7173" width="23.28125" style="0" bestFit="1" customWidth="1"/>
    <col min="7174" max="7174" width="20.8515625" style="0" customWidth="1"/>
    <col min="7175" max="7175" width="33.28125" style="0" customWidth="1"/>
    <col min="7425" max="7425" width="37.28125" style="0" customWidth="1"/>
    <col min="7426" max="7426" width="19.140625" style="0" customWidth="1"/>
    <col min="7427" max="7427" width="15.00390625" style="0" bestFit="1" customWidth="1"/>
    <col min="7428" max="7428" width="23.140625" style="0" bestFit="1" customWidth="1"/>
    <col min="7429" max="7429" width="23.28125" style="0" bestFit="1" customWidth="1"/>
    <col min="7430" max="7430" width="20.8515625" style="0" customWidth="1"/>
    <col min="7431" max="7431" width="33.28125" style="0" customWidth="1"/>
    <col min="7681" max="7681" width="37.28125" style="0" customWidth="1"/>
    <col min="7682" max="7682" width="19.140625" style="0" customWidth="1"/>
    <col min="7683" max="7683" width="15.00390625" style="0" bestFit="1" customWidth="1"/>
    <col min="7684" max="7684" width="23.140625" style="0" bestFit="1" customWidth="1"/>
    <col min="7685" max="7685" width="23.28125" style="0" bestFit="1" customWidth="1"/>
    <col min="7686" max="7686" width="20.8515625" style="0" customWidth="1"/>
    <col min="7687" max="7687" width="33.28125" style="0" customWidth="1"/>
    <col min="7937" max="7937" width="37.28125" style="0" customWidth="1"/>
    <col min="7938" max="7938" width="19.140625" style="0" customWidth="1"/>
    <col min="7939" max="7939" width="15.00390625" style="0" bestFit="1" customWidth="1"/>
    <col min="7940" max="7940" width="23.140625" style="0" bestFit="1" customWidth="1"/>
    <col min="7941" max="7941" width="23.28125" style="0" bestFit="1" customWidth="1"/>
    <col min="7942" max="7942" width="20.8515625" style="0" customWidth="1"/>
    <col min="7943" max="7943" width="33.28125" style="0" customWidth="1"/>
    <col min="8193" max="8193" width="37.28125" style="0" customWidth="1"/>
    <col min="8194" max="8194" width="19.140625" style="0" customWidth="1"/>
    <col min="8195" max="8195" width="15.00390625" style="0" bestFit="1" customWidth="1"/>
    <col min="8196" max="8196" width="23.140625" style="0" bestFit="1" customWidth="1"/>
    <col min="8197" max="8197" width="23.28125" style="0" bestFit="1" customWidth="1"/>
    <col min="8198" max="8198" width="20.8515625" style="0" customWidth="1"/>
    <col min="8199" max="8199" width="33.28125" style="0" customWidth="1"/>
    <col min="8449" max="8449" width="37.28125" style="0" customWidth="1"/>
    <col min="8450" max="8450" width="19.140625" style="0" customWidth="1"/>
    <col min="8451" max="8451" width="15.00390625" style="0" bestFit="1" customWidth="1"/>
    <col min="8452" max="8452" width="23.140625" style="0" bestFit="1" customWidth="1"/>
    <col min="8453" max="8453" width="23.28125" style="0" bestFit="1" customWidth="1"/>
    <col min="8454" max="8454" width="20.8515625" style="0" customWidth="1"/>
    <col min="8455" max="8455" width="33.28125" style="0" customWidth="1"/>
    <col min="8705" max="8705" width="37.28125" style="0" customWidth="1"/>
    <col min="8706" max="8706" width="19.140625" style="0" customWidth="1"/>
    <col min="8707" max="8707" width="15.00390625" style="0" bestFit="1" customWidth="1"/>
    <col min="8708" max="8708" width="23.140625" style="0" bestFit="1" customWidth="1"/>
    <col min="8709" max="8709" width="23.28125" style="0" bestFit="1" customWidth="1"/>
    <col min="8710" max="8710" width="20.8515625" style="0" customWidth="1"/>
    <col min="8711" max="8711" width="33.28125" style="0" customWidth="1"/>
    <col min="8961" max="8961" width="37.28125" style="0" customWidth="1"/>
    <col min="8962" max="8962" width="19.140625" style="0" customWidth="1"/>
    <col min="8963" max="8963" width="15.00390625" style="0" bestFit="1" customWidth="1"/>
    <col min="8964" max="8964" width="23.140625" style="0" bestFit="1" customWidth="1"/>
    <col min="8965" max="8965" width="23.28125" style="0" bestFit="1" customWidth="1"/>
    <col min="8966" max="8966" width="20.8515625" style="0" customWidth="1"/>
    <col min="8967" max="8967" width="33.28125" style="0" customWidth="1"/>
    <col min="9217" max="9217" width="37.28125" style="0" customWidth="1"/>
    <col min="9218" max="9218" width="19.140625" style="0" customWidth="1"/>
    <col min="9219" max="9219" width="15.00390625" style="0" bestFit="1" customWidth="1"/>
    <col min="9220" max="9220" width="23.140625" style="0" bestFit="1" customWidth="1"/>
    <col min="9221" max="9221" width="23.28125" style="0" bestFit="1" customWidth="1"/>
    <col min="9222" max="9222" width="20.8515625" style="0" customWidth="1"/>
    <col min="9223" max="9223" width="33.28125" style="0" customWidth="1"/>
    <col min="9473" max="9473" width="37.28125" style="0" customWidth="1"/>
    <col min="9474" max="9474" width="19.140625" style="0" customWidth="1"/>
    <col min="9475" max="9475" width="15.00390625" style="0" bestFit="1" customWidth="1"/>
    <col min="9476" max="9476" width="23.140625" style="0" bestFit="1" customWidth="1"/>
    <col min="9477" max="9477" width="23.28125" style="0" bestFit="1" customWidth="1"/>
    <col min="9478" max="9478" width="20.8515625" style="0" customWidth="1"/>
    <col min="9479" max="9479" width="33.28125" style="0" customWidth="1"/>
    <col min="9729" max="9729" width="37.28125" style="0" customWidth="1"/>
    <col min="9730" max="9730" width="19.140625" style="0" customWidth="1"/>
    <col min="9731" max="9731" width="15.00390625" style="0" bestFit="1" customWidth="1"/>
    <col min="9732" max="9732" width="23.140625" style="0" bestFit="1" customWidth="1"/>
    <col min="9733" max="9733" width="23.28125" style="0" bestFit="1" customWidth="1"/>
    <col min="9734" max="9734" width="20.8515625" style="0" customWidth="1"/>
    <col min="9735" max="9735" width="33.28125" style="0" customWidth="1"/>
    <col min="9985" max="9985" width="37.28125" style="0" customWidth="1"/>
    <col min="9986" max="9986" width="19.140625" style="0" customWidth="1"/>
    <col min="9987" max="9987" width="15.00390625" style="0" bestFit="1" customWidth="1"/>
    <col min="9988" max="9988" width="23.140625" style="0" bestFit="1" customWidth="1"/>
    <col min="9989" max="9989" width="23.28125" style="0" bestFit="1" customWidth="1"/>
    <col min="9990" max="9990" width="20.8515625" style="0" customWidth="1"/>
    <col min="9991" max="9991" width="33.28125" style="0" customWidth="1"/>
    <col min="10241" max="10241" width="37.28125" style="0" customWidth="1"/>
    <col min="10242" max="10242" width="19.140625" style="0" customWidth="1"/>
    <col min="10243" max="10243" width="15.00390625" style="0" bestFit="1" customWidth="1"/>
    <col min="10244" max="10244" width="23.140625" style="0" bestFit="1" customWidth="1"/>
    <col min="10245" max="10245" width="23.28125" style="0" bestFit="1" customWidth="1"/>
    <col min="10246" max="10246" width="20.8515625" style="0" customWidth="1"/>
    <col min="10247" max="10247" width="33.28125" style="0" customWidth="1"/>
    <col min="10497" max="10497" width="37.28125" style="0" customWidth="1"/>
    <col min="10498" max="10498" width="19.140625" style="0" customWidth="1"/>
    <col min="10499" max="10499" width="15.00390625" style="0" bestFit="1" customWidth="1"/>
    <col min="10500" max="10500" width="23.140625" style="0" bestFit="1" customWidth="1"/>
    <col min="10501" max="10501" width="23.28125" style="0" bestFit="1" customWidth="1"/>
    <col min="10502" max="10502" width="20.8515625" style="0" customWidth="1"/>
    <col min="10503" max="10503" width="33.28125" style="0" customWidth="1"/>
    <col min="10753" max="10753" width="37.28125" style="0" customWidth="1"/>
    <col min="10754" max="10754" width="19.140625" style="0" customWidth="1"/>
    <col min="10755" max="10755" width="15.00390625" style="0" bestFit="1" customWidth="1"/>
    <col min="10756" max="10756" width="23.140625" style="0" bestFit="1" customWidth="1"/>
    <col min="10757" max="10757" width="23.28125" style="0" bestFit="1" customWidth="1"/>
    <col min="10758" max="10758" width="20.8515625" style="0" customWidth="1"/>
    <col min="10759" max="10759" width="33.28125" style="0" customWidth="1"/>
    <col min="11009" max="11009" width="37.28125" style="0" customWidth="1"/>
    <col min="11010" max="11010" width="19.140625" style="0" customWidth="1"/>
    <col min="11011" max="11011" width="15.00390625" style="0" bestFit="1" customWidth="1"/>
    <col min="11012" max="11012" width="23.140625" style="0" bestFit="1" customWidth="1"/>
    <col min="11013" max="11013" width="23.28125" style="0" bestFit="1" customWidth="1"/>
    <col min="11014" max="11014" width="20.8515625" style="0" customWidth="1"/>
    <col min="11015" max="11015" width="33.28125" style="0" customWidth="1"/>
    <col min="11265" max="11265" width="37.28125" style="0" customWidth="1"/>
    <col min="11266" max="11266" width="19.140625" style="0" customWidth="1"/>
    <col min="11267" max="11267" width="15.00390625" style="0" bestFit="1" customWidth="1"/>
    <col min="11268" max="11268" width="23.140625" style="0" bestFit="1" customWidth="1"/>
    <col min="11269" max="11269" width="23.28125" style="0" bestFit="1" customWidth="1"/>
    <col min="11270" max="11270" width="20.8515625" style="0" customWidth="1"/>
    <col min="11271" max="11271" width="33.28125" style="0" customWidth="1"/>
    <col min="11521" max="11521" width="37.28125" style="0" customWidth="1"/>
    <col min="11522" max="11522" width="19.140625" style="0" customWidth="1"/>
    <col min="11523" max="11523" width="15.00390625" style="0" bestFit="1" customWidth="1"/>
    <col min="11524" max="11524" width="23.140625" style="0" bestFit="1" customWidth="1"/>
    <col min="11525" max="11525" width="23.28125" style="0" bestFit="1" customWidth="1"/>
    <col min="11526" max="11526" width="20.8515625" style="0" customWidth="1"/>
    <col min="11527" max="11527" width="33.28125" style="0" customWidth="1"/>
    <col min="11777" max="11777" width="37.28125" style="0" customWidth="1"/>
    <col min="11778" max="11778" width="19.140625" style="0" customWidth="1"/>
    <col min="11779" max="11779" width="15.00390625" style="0" bestFit="1" customWidth="1"/>
    <col min="11780" max="11780" width="23.140625" style="0" bestFit="1" customWidth="1"/>
    <col min="11781" max="11781" width="23.28125" style="0" bestFit="1" customWidth="1"/>
    <col min="11782" max="11782" width="20.8515625" style="0" customWidth="1"/>
    <col min="11783" max="11783" width="33.28125" style="0" customWidth="1"/>
    <col min="12033" max="12033" width="37.28125" style="0" customWidth="1"/>
    <col min="12034" max="12034" width="19.140625" style="0" customWidth="1"/>
    <col min="12035" max="12035" width="15.00390625" style="0" bestFit="1" customWidth="1"/>
    <col min="12036" max="12036" width="23.140625" style="0" bestFit="1" customWidth="1"/>
    <col min="12037" max="12037" width="23.28125" style="0" bestFit="1" customWidth="1"/>
    <col min="12038" max="12038" width="20.8515625" style="0" customWidth="1"/>
    <col min="12039" max="12039" width="33.28125" style="0" customWidth="1"/>
    <col min="12289" max="12289" width="37.28125" style="0" customWidth="1"/>
    <col min="12290" max="12290" width="19.140625" style="0" customWidth="1"/>
    <col min="12291" max="12291" width="15.00390625" style="0" bestFit="1" customWidth="1"/>
    <col min="12292" max="12292" width="23.140625" style="0" bestFit="1" customWidth="1"/>
    <col min="12293" max="12293" width="23.28125" style="0" bestFit="1" customWidth="1"/>
    <col min="12294" max="12294" width="20.8515625" style="0" customWidth="1"/>
    <col min="12295" max="12295" width="33.28125" style="0" customWidth="1"/>
    <col min="12545" max="12545" width="37.28125" style="0" customWidth="1"/>
    <col min="12546" max="12546" width="19.140625" style="0" customWidth="1"/>
    <col min="12547" max="12547" width="15.00390625" style="0" bestFit="1" customWidth="1"/>
    <col min="12548" max="12548" width="23.140625" style="0" bestFit="1" customWidth="1"/>
    <col min="12549" max="12549" width="23.28125" style="0" bestFit="1" customWidth="1"/>
    <col min="12550" max="12550" width="20.8515625" style="0" customWidth="1"/>
    <col min="12551" max="12551" width="33.28125" style="0" customWidth="1"/>
    <col min="12801" max="12801" width="37.28125" style="0" customWidth="1"/>
    <col min="12802" max="12802" width="19.140625" style="0" customWidth="1"/>
    <col min="12803" max="12803" width="15.00390625" style="0" bestFit="1" customWidth="1"/>
    <col min="12804" max="12804" width="23.140625" style="0" bestFit="1" customWidth="1"/>
    <col min="12805" max="12805" width="23.28125" style="0" bestFit="1" customWidth="1"/>
    <col min="12806" max="12806" width="20.8515625" style="0" customWidth="1"/>
    <col min="12807" max="12807" width="33.28125" style="0" customWidth="1"/>
    <col min="13057" max="13057" width="37.28125" style="0" customWidth="1"/>
    <col min="13058" max="13058" width="19.140625" style="0" customWidth="1"/>
    <col min="13059" max="13059" width="15.00390625" style="0" bestFit="1" customWidth="1"/>
    <col min="13060" max="13060" width="23.140625" style="0" bestFit="1" customWidth="1"/>
    <col min="13061" max="13061" width="23.28125" style="0" bestFit="1" customWidth="1"/>
    <col min="13062" max="13062" width="20.8515625" style="0" customWidth="1"/>
    <col min="13063" max="13063" width="33.28125" style="0" customWidth="1"/>
    <col min="13313" max="13313" width="37.28125" style="0" customWidth="1"/>
    <col min="13314" max="13314" width="19.140625" style="0" customWidth="1"/>
    <col min="13315" max="13315" width="15.00390625" style="0" bestFit="1" customWidth="1"/>
    <col min="13316" max="13316" width="23.140625" style="0" bestFit="1" customWidth="1"/>
    <col min="13317" max="13317" width="23.28125" style="0" bestFit="1" customWidth="1"/>
    <col min="13318" max="13318" width="20.8515625" style="0" customWidth="1"/>
    <col min="13319" max="13319" width="33.28125" style="0" customWidth="1"/>
    <col min="13569" max="13569" width="37.28125" style="0" customWidth="1"/>
    <col min="13570" max="13570" width="19.140625" style="0" customWidth="1"/>
    <col min="13571" max="13571" width="15.00390625" style="0" bestFit="1" customWidth="1"/>
    <col min="13572" max="13572" width="23.140625" style="0" bestFit="1" customWidth="1"/>
    <col min="13573" max="13573" width="23.28125" style="0" bestFit="1" customWidth="1"/>
    <col min="13574" max="13574" width="20.8515625" style="0" customWidth="1"/>
    <col min="13575" max="13575" width="33.28125" style="0" customWidth="1"/>
    <col min="13825" max="13825" width="37.28125" style="0" customWidth="1"/>
    <col min="13826" max="13826" width="19.140625" style="0" customWidth="1"/>
    <col min="13827" max="13827" width="15.00390625" style="0" bestFit="1" customWidth="1"/>
    <col min="13828" max="13828" width="23.140625" style="0" bestFit="1" customWidth="1"/>
    <col min="13829" max="13829" width="23.28125" style="0" bestFit="1" customWidth="1"/>
    <col min="13830" max="13830" width="20.8515625" style="0" customWidth="1"/>
    <col min="13831" max="13831" width="33.28125" style="0" customWidth="1"/>
    <col min="14081" max="14081" width="37.28125" style="0" customWidth="1"/>
    <col min="14082" max="14082" width="19.140625" style="0" customWidth="1"/>
    <col min="14083" max="14083" width="15.00390625" style="0" bestFit="1" customWidth="1"/>
    <col min="14084" max="14084" width="23.140625" style="0" bestFit="1" customWidth="1"/>
    <col min="14085" max="14085" width="23.28125" style="0" bestFit="1" customWidth="1"/>
    <col min="14086" max="14086" width="20.8515625" style="0" customWidth="1"/>
    <col min="14087" max="14087" width="33.28125" style="0" customWidth="1"/>
    <col min="14337" max="14337" width="37.28125" style="0" customWidth="1"/>
    <col min="14338" max="14338" width="19.140625" style="0" customWidth="1"/>
    <col min="14339" max="14339" width="15.00390625" style="0" bestFit="1" customWidth="1"/>
    <col min="14340" max="14340" width="23.140625" style="0" bestFit="1" customWidth="1"/>
    <col min="14341" max="14341" width="23.28125" style="0" bestFit="1" customWidth="1"/>
    <col min="14342" max="14342" width="20.8515625" style="0" customWidth="1"/>
    <col min="14343" max="14343" width="33.28125" style="0" customWidth="1"/>
    <col min="14593" max="14593" width="37.28125" style="0" customWidth="1"/>
    <col min="14594" max="14594" width="19.140625" style="0" customWidth="1"/>
    <col min="14595" max="14595" width="15.00390625" style="0" bestFit="1" customWidth="1"/>
    <col min="14596" max="14596" width="23.140625" style="0" bestFit="1" customWidth="1"/>
    <col min="14597" max="14597" width="23.28125" style="0" bestFit="1" customWidth="1"/>
    <col min="14598" max="14598" width="20.8515625" style="0" customWidth="1"/>
    <col min="14599" max="14599" width="33.28125" style="0" customWidth="1"/>
    <col min="14849" max="14849" width="37.28125" style="0" customWidth="1"/>
    <col min="14850" max="14850" width="19.140625" style="0" customWidth="1"/>
    <col min="14851" max="14851" width="15.00390625" style="0" bestFit="1" customWidth="1"/>
    <col min="14852" max="14852" width="23.140625" style="0" bestFit="1" customWidth="1"/>
    <col min="14853" max="14853" width="23.28125" style="0" bestFit="1" customWidth="1"/>
    <col min="14854" max="14854" width="20.8515625" style="0" customWidth="1"/>
    <col min="14855" max="14855" width="33.28125" style="0" customWidth="1"/>
    <col min="15105" max="15105" width="37.28125" style="0" customWidth="1"/>
    <col min="15106" max="15106" width="19.140625" style="0" customWidth="1"/>
    <col min="15107" max="15107" width="15.00390625" style="0" bestFit="1" customWidth="1"/>
    <col min="15108" max="15108" width="23.140625" style="0" bestFit="1" customWidth="1"/>
    <col min="15109" max="15109" width="23.28125" style="0" bestFit="1" customWidth="1"/>
    <col min="15110" max="15110" width="20.8515625" style="0" customWidth="1"/>
    <col min="15111" max="15111" width="33.28125" style="0" customWidth="1"/>
    <col min="15361" max="15361" width="37.28125" style="0" customWidth="1"/>
    <col min="15362" max="15362" width="19.140625" style="0" customWidth="1"/>
    <col min="15363" max="15363" width="15.00390625" style="0" bestFit="1" customWidth="1"/>
    <col min="15364" max="15364" width="23.140625" style="0" bestFit="1" customWidth="1"/>
    <col min="15365" max="15365" width="23.28125" style="0" bestFit="1" customWidth="1"/>
    <col min="15366" max="15366" width="20.8515625" style="0" customWidth="1"/>
    <col min="15367" max="15367" width="33.28125" style="0" customWidth="1"/>
    <col min="15617" max="15617" width="37.28125" style="0" customWidth="1"/>
    <col min="15618" max="15618" width="19.140625" style="0" customWidth="1"/>
    <col min="15619" max="15619" width="15.00390625" style="0" bestFit="1" customWidth="1"/>
    <col min="15620" max="15620" width="23.140625" style="0" bestFit="1" customWidth="1"/>
    <col min="15621" max="15621" width="23.28125" style="0" bestFit="1" customWidth="1"/>
    <col min="15622" max="15622" width="20.8515625" style="0" customWidth="1"/>
    <col min="15623" max="15623" width="33.28125" style="0" customWidth="1"/>
    <col min="15873" max="15873" width="37.28125" style="0" customWidth="1"/>
    <col min="15874" max="15874" width="19.140625" style="0" customWidth="1"/>
    <col min="15875" max="15875" width="15.00390625" style="0" bestFit="1" customWidth="1"/>
    <col min="15876" max="15876" width="23.140625" style="0" bestFit="1" customWidth="1"/>
    <col min="15877" max="15877" width="23.28125" style="0" bestFit="1" customWidth="1"/>
    <col min="15878" max="15878" width="20.8515625" style="0" customWidth="1"/>
    <col min="15879" max="15879" width="33.28125" style="0" customWidth="1"/>
    <col min="16129" max="16129" width="37.28125" style="0" customWidth="1"/>
    <col min="16130" max="16130" width="19.140625" style="0" customWidth="1"/>
    <col min="16131" max="16131" width="15.00390625" style="0" bestFit="1" customWidth="1"/>
    <col min="16132" max="16132" width="23.140625" style="0" bestFit="1" customWidth="1"/>
    <col min="16133" max="16133" width="23.28125" style="0" bestFit="1" customWidth="1"/>
    <col min="16134" max="16134" width="20.8515625" style="0" customWidth="1"/>
    <col min="16135" max="16135" width="33.28125" style="0" customWidth="1"/>
  </cols>
  <sheetData>
    <row r="2" spans="1:7" ht="15.75">
      <c r="A2" s="1" t="s">
        <v>0</v>
      </c>
      <c r="D2" t="s">
        <v>44</v>
      </c>
      <c r="G2" s="2"/>
    </row>
    <row r="4" ht="15.75">
      <c r="A4" s="1" t="s">
        <v>2</v>
      </c>
    </row>
    <row r="5" ht="15.75" thickBot="1"/>
    <row r="6" spans="1:5" ht="32.25" thickBot="1">
      <c r="A6" s="63" t="s">
        <v>45</v>
      </c>
      <c r="B6" s="64" t="s">
        <v>4</v>
      </c>
      <c r="C6" s="64" t="s">
        <v>5</v>
      </c>
      <c r="D6" s="64" t="s">
        <v>6</v>
      </c>
      <c r="E6" s="65" t="s">
        <v>7</v>
      </c>
    </row>
    <row r="7" spans="1:5" ht="15">
      <c r="A7" s="66"/>
      <c r="B7" s="67" t="s">
        <v>10</v>
      </c>
      <c r="C7" s="67" t="s">
        <v>290</v>
      </c>
      <c r="D7" s="67" t="s">
        <v>11</v>
      </c>
      <c r="E7" s="95" t="s">
        <v>291</v>
      </c>
    </row>
    <row r="8" spans="1:5" ht="24.75">
      <c r="A8" s="9" t="s">
        <v>12</v>
      </c>
      <c r="B8" s="10"/>
      <c r="C8" s="11">
        <f>B8*3930</f>
        <v>0</v>
      </c>
      <c r="D8" s="12" t="s">
        <v>13</v>
      </c>
      <c r="E8" s="13">
        <f>C8*36</f>
        <v>0</v>
      </c>
    </row>
    <row r="9" spans="1:5" ht="15">
      <c r="A9" s="6"/>
      <c r="B9" s="7" t="s">
        <v>10</v>
      </c>
      <c r="C9" s="7" t="s">
        <v>292</v>
      </c>
      <c r="D9" s="7" t="s">
        <v>11</v>
      </c>
      <c r="E9" s="8" t="s">
        <v>293</v>
      </c>
    </row>
    <row r="10" spans="1:5" ht="24.75">
      <c r="A10" s="9" t="s">
        <v>14</v>
      </c>
      <c r="B10" s="10"/>
      <c r="C10" s="11">
        <f>B10*1250</f>
        <v>0</v>
      </c>
      <c r="D10" s="12" t="s">
        <v>15</v>
      </c>
      <c r="E10" s="13">
        <f>C10*36</f>
        <v>0</v>
      </c>
    </row>
    <row r="11" spans="1:5" ht="15">
      <c r="A11" s="6"/>
      <c r="B11" s="7" t="s">
        <v>10</v>
      </c>
      <c r="C11" s="7" t="s">
        <v>189</v>
      </c>
      <c r="D11" s="7" t="s">
        <v>11</v>
      </c>
      <c r="E11" s="8" t="s">
        <v>190</v>
      </c>
    </row>
    <row r="12" spans="1:5" ht="36.75">
      <c r="A12" s="9" t="s">
        <v>16</v>
      </c>
      <c r="B12" s="10"/>
      <c r="C12" s="11">
        <f>B12*15</f>
        <v>0</v>
      </c>
      <c r="D12" s="12" t="s">
        <v>17</v>
      </c>
      <c r="E12" s="13">
        <f>C12*36</f>
        <v>0</v>
      </c>
    </row>
    <row r="13" spans="1:5" ht="15">
      <c r="A13" s="6"/>
      <c r="B13" s="7" t="s">
        <v>10</v>
      </c>
      <c r="C13" s="7" t="s">
        <v>70</v>
      </c>
      <c r="D13" s="7" t="s">
        <v>11</v>
      </c>
      <c r="E13" s="8" t="s">
        <v>71</v>
      </c>
    </row>
    <row r="14" spans="1:5" ht="36.75">
      <c r="A14" s="9" t="s">
        <v>187</v>
      </c>
      <c r="B14" s="10"/>
      <c r="C14" s="11">
        <f>B14*10</f>
        <v>0</v>
      </c>
      <c r="D14" s="12" t="s">
        <v>17</v>
      </c>
      <c r="E14" s="13">
        <f>C14*36</f>
        <v>0</v>
      </c>
    </row>
    <row r="15" spans="1:5" ht="15">
      <c r="A15" s="6"/>
      <c r="B15" s="7" t="s">
        <v>10</v>
      </c>
      <c r="C15" s="7" t="s">
        <v>294</v>
      </c>
      <c r="D15" s="7" t="s">
        <v>11</v>
      </c>
      <c r="E15" s="8" t="s">
        <v>295</v>
      </c>
    </row>
    <row r="16" spans="1:5" ht="24.75">
      <c r="A16" s="15" t="s">
        <v>46</v>
      </c>
      <c r="B16" s="10"/>
      <c r="C16" s="11">
        <f>B16*420</f>
        <v>0</v>
      </c>
      <c r="D16" s="12" t="s">
        <v>20</v>
      </c>
      <c r="E16" s="13">
        <f>C16*36</f>
        <v>0</v>
      </c>
    </row>
    <row r="17" spans="1:5" ht="15">
      <c r="A17" s="6"/>
      <c r="B17" s="7" t="s">
        <v>10</v>
      </c>
      <c r="C17" s="7" t="s">
        <v>296</v>
      </c>
      <c r="D17" s="7" t="s">
        <v>11</v>
      </c>
      <c r="E17" s="8" t="s">
        <v>297</v>
      </c>
    </row>
    <row r="18" spans="1:5" ht="41.25" customHeight="1" thickBot="1">
      <c r="A18" s="16" t="s">
        <v>21</v>
      </c>
      <c r="B18" s="17"/>
      <c r="C18" s="18">
        <f>B18*65</f>
        <v>0</v>
      </c>
      <c r="D18" s="19" t="s">
        <v>22</v>
      </c>
      <c r="E18" s="20">
        <f>C18*36</f>
        <v>0</v>
      </c>
    </row>
    <row r="19" spans="1:7" ht="15.75" thickBot="1">
      <c r="A19" s="68"/>
      <c r="B19" s="69"/>
      <c r="C19" s="69"/>
      <c r="D19" s="69"/>
      <c r="E19" s="70"/>
      <c r="F19" s="71"/>
      <c r="G19" s="69"/>
    </row>
    <row r="20" spans="1:7" ht="16.5" thickBot="1">
      <c r="A20" s="21"/>
      <c r="B20" s="22"/>
      <c r="C20" s="23" t="s">
        <v>47</v>
      </c>
      <c r="D20" s="24"/>
      <c r="E20" s="25">
        <f>SUM(E8,E10,E12,E14,E16,E18)</f>
        <v>0</v>
      </c>
      <c r="F20" s="21"/>
      <c r="G20" s="21"/>
    </row>
    <row r="22" ht="15">
      <c r="A22" s="26" t="s">
        <v>48</v>
      </c>
    </row>
    <row r="23" ht="15">
      <c r="A23" t="s">
        <v>25</v>
      </c>
    </row>
    <row r="24" spans="1:3" ht="15">
      <c r="A24" s="140" t="s">
        <v>26</v>
      </c>
      <c r="B24" s="140"/>
      <c r="C24" s="140"/>
    </row>
    <row r="25" spans="1:3" ht="15">
      <c r="A25" s="141" t="s">
        <v>27</v>
      </c>
      <c r="B25" s="141"/>
      <c r="C25" s="141"/>
    </row>
    <row r="26" spans="1:3" ht="15.75" thickBot="1">
      <c r="A26" s="72"/>
      <c r="B26" s="72"/>
      <c r="C26" s="72"/>
    </row>
    <row r="27" spans="1:7" ht="32.25" thickBot="1">
      <c r="A27" s="27" t="s">
        <v>49</v>
      </c>
      <c r="B27" s="64" t="s">
        <v>4</v>
      </c>
      <c r="C27" s="64" t="s">
        <v>5</v>
      </c>
      <c r="D27" s="64" t="s">
        <v>6</v>
      </c>
      <c r="E27" s="64" t="s">
        <v>7</v>
      </c>
      <c r="F27" s="113" t="s">
        <v>8</v>
      </c>
      <c r="G27" s="96"/>
    </row>
    <row r="28" spans="1:6" ht="15">
      <c r="A28" s="142" t="s">
        <v>29</v>
      </c>
      <c r="B28" s="143"/>
      <c r="C28" s="143"/>
      <c r="D28" s="73" t="s">
        <v>50</v>
      </c>
      <c r="E28" s="118" t="s">
        <v>31</v>
      </c>
      <c r="F28" s="114" t="s">
        <v>328</v>
      </c>
    </row>
    <row r="29" spans="1:6" ht="15.75" thickBot="1">
      <c r="A29" s="33" t="s">
        <v>33</v>
      </c>
      <c r="B29" s="34" t="s">
        <v>34</v>
      </c>
      <c r="C29" s="34" t="s">
        <v>35</v>
      </c>
      <c r="D29" s="34" t="s">
        <v>51</v>
      </c>
      <c r="E29" s="35" t="s">
        <v>37</v>
      </c>
      <c r="F29" s="115" t="s">
        <v>37</v>
      </c>
    </row>
    <row r="30" spans="1:6" ht="25.5" customHeight="1">
      <c r="A30" s="77" t="s">
        <v>73</v>
      </c>
      <c r="B30" s="78" t="s">
        <v>93</v>
      </c>
      <c r="C30" s="85" t="s">
        <v>117</v>
      </c>
      <c r="D30" s="39" t="s">
        <v>124</v>
      </c>
      <c r="E30" s="40"/>
      <c r="F30" s="116"/>
    </row>
    <row r="31" spans="1:6" ht="25.5" customHeight="1">
      <c r="A31" s="37" t="s">
        <v>73</v>
      </c>
      <c r="B31" s="38" t="s">
        <v>93</v>
      </c>
      <c r="C31" s="85" t="s">
        <v>117</v>
      </c>
      <c r="D31" s="39" t="s">
        <v>125</v>
      </c>
      <c r="E31" s="40"/>
      <c r="F31" s="116"/>
    </row>
    <row r="32" spans="1:6" ht="25.5" customHeight="1">
      <c r="A32" s="37" t="s">
        <v>73</v>
      </c>
      <c r="B32" s="38" t="s">
        <v>93</v>
      </c>
      <c r="C32" s="85" t="s">
        <v>117</v>
      </c>
      <c r="D32" s="39" t="s">
        <v>126</v>
      </c>
      <c r="E32" s="40"/>
      <c r="F32" s="116"/>
    </row>
    <row r="33" spans="1:6" ht="25.5" customHeight="1">
      <c r="A33" s="37" t="s">
        <v>73</v>
      </c>
      <c r="B33" s="38" t="s">
        <v>93</v>
      </c>
      <c r="C33" s="85" t="s">
        <v>117</v>
      </c>
      <c r="D33" s="39" t="s">
        <v>127</v>
      </c>
      <c r="E33" s="40"/>
      <c r="F33" s="116"/>
    </row>
    <row r="34" spans="1:6" ht="25.5" customHeight="1">
      <c r="A34" s="37" t="s">
        <v>75</v>
      </c>
      <c r="B34" s="38" t="s">
        <v>95</v>
      </c>
      <c r="C34" s="85">
        <v>5335</v>
      </c>
      <c r="D34" s="39" t="s">
        <v>128</v>
      </c>
      <c r="E34" s="40"/>
      <c r="F34" s="116"/>
    </row>
    <row r="35" spans="1:6" ht="25.5" customHeight="1">
      <c r="A35" s="37" t="s">
        <v>75</v>
      </c>
      <c r="B35" s="38" t="s">
        <v>95</v>
      </c>
      <c r="C35" s="85">
        <v>5335</v>
      </c>
      <c r="D35" s="39" t="s">
        <v>129</v>
      </c>
      <c r="E35" s="40"/>
      <c r="F35" s="116"/>
    </row>
    <row r="36" spans="1:6" ht="25.5" customHeight="1">
      <c r="A36" s="37" t="s">
        <v>75</v>
      </c>
      <c r="B36" s="38" t="s">
        <v>95</v>
      </c>
      <c r="C36" s="85">
        <v>5335</v>
      </c>
      <c r="D36" s="39" t="s">
        <v>130</v>
      </c>
      <c r="E36" s="40"/>
      <c r="F36" s="116"/>
    </row>
    <row r="37" spans="1:6" ht="25.5" customHeight="1">
      <c r="A37" s="37" t="s">
        <v>73</v>
      </c>
      <c r="B37" s="38" t="s">
        <v>96</v>
      </c>
      <c r="C37" s="85">
        <v>1441</v>
      </c>
      <c r="D37" s="39" t="s">
        <v>131</v>
      </c>
      <c r="E37" s="40"/>
      <c r="F37" s="116"/>
    </row>
    <row r="38" spans="1:6" ht="25.5" customHeight="1">
      <c r="A38" s="37" t="s">
        <v>73</v>
      </c>
      <c r="B38" s="38" t="s">
        <v>93</v>
      </c>
      <c r="C38" s="85" t="s">
        <v>117</v>
      </c>
      <c r="D38" s="39" t="s">
        <v>132</v>
      </c>
      <c r="E38" s="40"/>
      <c r="F38" s="116"/>
    </row>
    <row r="39" spans="1:6" ht="25.5" customHeight="1">
      <c r="A39" s="37" t="s">
        <v>77</v>
      </c>
      <c r="B39" s="38" t="s">
        <v>97</v>
      </c>
      <c r="C39" s="85">
        <v>1719</v>
      </c>
      <c r="D39" s="39" t="s">
        <v>133</v>
      </c>
      <c r="E39" s="40"/>
      <c r="F39" s="116"/>
    </row>
    <row r="40" spans="1:6" ht="25.5" customHeight="1">
      <c r="A40" s="37" t="s">
        <v>77</v>
      </c>
      <c r="B40" s="38" t="s">
        <v>97</v>
      </c>
      <c r="C40" s="85">
        <v>1719</v>
      </c>
      <c r="D40" s="39" t="s">
        <v>134</v>
      </c>
      <c r="E40" s="40"/>
      <c r="F40" s="116"/>
    </row>
    <row r="41" spans="1:6" ht="25.5" customHeight="1">
      <c r="A41" s="37" t="s">
        <v>77</v>
      </c>
      <c r="B41" s="38" t="s">
        <v>97</v>
      </c>
      <c r="C41" s="85">
        <v>1719</v>
      </c>
      <c r="D41" s="39" t="s">
        <v>135</v>
      </c>
      <c r="E41" s="40"/>
      <c r="F41" s="116"/>
    </row>
    <row r="42" spans="1:6" ht="25.5" customHeight="1">
      <c r="A42" s="37" t="s">
        <v>77</v>
      </c>
      <c r="B42" s="38" t="s">
        <v>97</v>
      </c>
      <c r="C42" s="85">
        <v>1719</v>
      </c>
      <c r="D42" s="39" t="s">
        <v>136</v>
      </c>
      <c r="E42" s="40"/>
      <c r="F42" s="116"/>
    </row>
    <row r="43" spans="1:6" ht="25.5" customHeight="1">
      <c r="A43" s="37" t="s">
        <v>75</v>
      </c>
      <c r="B43" s="38" t="s">
        <v>95</v>
      </c>
      <c r="C43" s="85">
        <v>5335</v>
      </c>
      <c r="D43" s="39" t="s">
        <v>137</v>
      </c>
      <c r="E43" s="40"/>
      <c r="F43" s="116"/>
    </row>
    <row r="44" spans="1:6" ht="25.5" customHeight="1">
      <c r="A44" s="37" t="s">
        <v>79</v>
      </c>
      <c r="B44" s="38" t="s">
        <v>99</v>
      </c>
      <c r="C44" s="85">
        <v>1159</v>
      </c>
      <c r="D44" s="39" t="s">
        <v>138</v>
      </c>
      <c r="E44" s="40"/>
      <c r="F44" s="116"/>
    </row>
    <row r="45" spans="1:6" ht="25.5" customHeight="1">
      <c r="A45" s="37" t="s">
        <v>75</v>
      </c>
      <c r="B45" s="38" t="s">
        <v>95</v>
      </c>
      <c r="C45" s="85">
        <v>5335</v>
      </c>
      <c r="D45" s="39">
        <v>474332502</v>
      </c>
      <c r="E45" s="40"/>
      <c r="F45" s="116"/>
    </row>
    <row r="46" spans="1:6" ht="25.5" customHeight="1">
      <c r="A46" s="37" t="s">
        <v>75</v>
      </c>
      <c r="B46" s="38" t="s">
        <v>95</v>
      </c>
      <c r="C46" s="85">
        <v>5335</v>
      </c>
      <c r="D46" s="39">
        <v>474332597</v>
      </c>
      <c r="E46" s="40"/>
      <c r="F46" s="116"/>
    </row>
    <row r="47" spans="1:6" ht="25.5" customHeight="1">
      <c r="A47" s="37" t="s">
        <v>75</v>
      </c>
      <c r="B47" s="38" t="s">
        <v>95</v>
      </c>
      <c r="C47" s="85">
        <v>5335</v>
      </c>
      <c r="D47" s="39" t="s">
        <v>139</v>
      </c>
      <c r="E47" s="40"/>
      <c r="F47" s="116"/>
    </row>
    <row r="48" spans="1:6" ht="25.5" customHeight="1">
      <c r="A48" s="37" t="s">
        <v>73</v>
      </c>
      <c r="B48" s="38" t="s">
        <v>96</v>
      </c>
      <c r="C48" s="85">
        <v>1441</v>
      </c>
      <c r="D48" s="39" t="s">
        <v>140</v>
      </c>
      <c r="E48" s="40"/>
      <c r="F48" s="116"/>
    </row>
    <row r="49" spans="1:6" ht="25.5" customHeight="1">
      <c r="A49" s="37" t="s">
        <v>77</v>
      </c>
      <c r="B49" s="38" t="s">
        <v>108</v>
      </c>
      <c r="C49" s="85">
        <v>15</v>
      </c>
      <c r="D49" s="39">
        <v>596115525</v>
      </c>
      <c r="E49" s="40"/>
      <c r="F49" s="116"/>
    </row>
    <row r="50" spans="1:6" ht="25.5" customHeight="1">
      <c r="A50" s="37" t="s">
        <v>88</v>
      </c>
      <c r="B50" s="38" t="s">
        <v>109</v>
      </c>
      <c r="C50" s="85" t="s">
        <v>120</v>
      </c>
      <c r="D50" s="39">
        <v>485100723</v>
      </c>
      <c r="E50" s="40"/>
      <c r="F50" s="116"/>
    </row>
    <row r="51" spans="1:6" ht="25.5" customHeight="1">
      <c r="A51" s="37" t="s">
        <v>88</v>
      </c>
      <c r="B51" s="38" t="s">
        <v>109</v>
      </c>
      <c r="C51" s="85" t="s">
        <v>120</v>
      </c>
      <c r="D51" s="39">
        <v>485106186</v>
      </c>
      <c r="E51" s="40"/>
      <c r="F51" s="116"/>
    </row>
    <row r="52" spans="1:6" ht="25.5" customHeight="1">
      <c r="A52" s="37" t="s">
        <v>89</v>
      </c>
      <c r="B52" s="38" t="s">
        <v>110</v>
      </c>
      <c r="C52" s="85">
        <v>14</v>
      </c>
      <c r="D52" s="39">
        <v>545216768</v>
      </c>
      <c r="E52" s="40"/>
      <c r="F52" s="116"/>
    </row>
    <row r="53" spans="1:6" ht="25.5" customHeight="1">
      <c r="A53" s="37" t="s">
        <v>89</v>
      </c>
      <c r="B53" s="38" t="s">
        <v>110</v>
      </c>
      <c r="C53" s="85">
        <v>14</v>
      </c>
      <c r="D53" s="39">
        <v>541213948</v>
      </c>
      <c r="E53" s="40"/>
      <c r="F53" s="116"/>
    </row>
    <row r="54" spans="1:6" ht="25.5" customHeight="1">
      <c r="A54" s="37" t="s">
        <v>90</v>
      </c>
      <c r="B54" s="38" t="s">
        <v>98</v>
      </c>
      <c r="C54" s="85">
        <v>1229</v>
      </c>
      <c r="D54" s="39">
        <v>495211190</v>
      </c>
      <c r="E54" s="40"/>
      <c r="F54" s="116"/>
    </row>
    <row r="55" spans="1:6" ht="25.5" customHeight="1">
      <c r="A55" s="37" t="s">
        <v>79</v>
      </c>
      <c r="B55" s="38" t="s">
        <v>111</v>
      </c>
      <c r="C55" s="85">
        <v>41</v>
      </c>
      <c r="D55" s="39">
        <v>585243379</v>
      </c>
      <c r="E55" s="40"/>
      <c r="F55" s="116"/>
    </row>
    <row r="56" spans="1:6" ht="25.5" customHeight="1">
      <c r="A56" s="37" t="s">
        <v>79</v>
      </c>
      <c r="B56" s="38" t="s">
        <v>111</v>
      </c>
      <c r="C56" s="85">
        <v>41</v>
      </c>
      <c r="D56" s="39">
        <v>585243386</v>
      </c>
      <c r="E56" s="40"/>
      <c r="F56" s="116"/>
    </row>
    <row r="57" spans="1:6" ht="25.5" customHeight="1">
      <c r="A57" s="37" t="s">
        <v>79</v>
      </c>
      <c r="B57" s="38" t="s">
        <v>111</v>
      </c>
      <c r="C57" s="85">
        <v>41</v>
      </c>
      <c r="D57" s="39">
        <v>585243405</v>
      </c>
      <c r="E57" s="40"/>
      <c r="F57" s="116"/>
    </row>
    <row r="58" spans="1:6" ht="25.5" customHeight="1">
      <c r="A58" s="37" t="s">
        <v>79</v>
      </c>
      <c r="B58" s="38" t="s">
        <v>111</v>
      </c>
      <c r="C58" s="85">
        <v>41</v>
      </c>
      <c r="D58" s="39">
        <v>585243410</v>
      </c>
      <c r="E58" s="40"/>
      <c r="F58" s="116"/>
    </row>
    <row r="59" spans="1:6" ht="25.5" customHeight="1">
      <c r="A59" s="37" t="s">
        <v>79</v>
      </c>
      <c r="B59" s="38" t="s">
        <v>111</v>
      </c>
      <c r="C59" s="85">
        <v>41</v>
      </c>
      <c r="D59" s="39">
        <v>585243414</v>
      </c>
      <c r="E59" s="40"/>
      <c r="F59" s="116"/>
    </row>
    <row r="60" spans="1:6" ht="25.5" customHeight="1">
      <c r="A60" s="37" t="s">
        <v>79</v>
      </c>
      <c r="B60" s="38" t="s">
        <v>111</v>
      </c>
      <c r="C60" s="85">
        <v>41</v>
      </c>
      <c r="D60" s="39">
        <v>585243423</v>
      </c>
      <c r="E60" s="40"/>
      <c r="F60" s="116"/>
    </row>
    <row r="61" spans="1:6" ht="25.5" customHeight="1">
      <c r="A61" s="37" t="s">
        <v>76</v>
      </c>
      <c r="B61" s="38" t="s">
        <v>112</v>
      </c>
      <c r="C61" s="85">
        <v>48</v>
      </c>
      <c r="D61" s="39">
        <v>377222277</v>
      </c>
      <c r="E61" s="40"/>
      <c r="F61" s="116"/>
    </row>
    <row r="62" spans="1:6" ht="25.5" customHeight="1">
      <c r="A62" s="37" t="s">
        <v>76</v>
      </c>
      <c r="B62" s="38" t="s">
        <v>112</v>
      </c>
      <c r="C62" s="85">
        <v>48</v>
      </c>
      <c r="D62" s="39">
        <v>377235672</v>
      </c>
      <c r="E62" s="40"/>
      <c r="F62" s="116"/>
    </row>
    <row r="63" spans="1:6" ht="25.5" customHeight="1">
      <c r="A63" s="37" t="s">
        <v>76</v>
      </c>
      <c r="B63" s="38" t="s">
        <v>112</v>
      </c>
      <c r="C63" s="85">
        <v>48</v>
      </c>
      <c r="D63" s="39">
        <v>377236782</v>
      </c>
      <c r="E63" s="40"/>
      <c r="F63" s="116"/>
    </row>
    <row r="64" spans="1:6" ht="25.5" customHeight="1">
      <c r="A64" s="37" t="s">
        <v>76</v>
      </c>
      <c r="B64" s="38" t="s">
        <v>112</v>
      </c>
      <c r="C64" s="85">
        <v>48</v>
      </c>
      <c r="D64" s="39">
        <v>377236783</v>
      </c>
      <c r="E64" s="40"/>
      <c r="F64" s="116"/>
    </row>
    <row r="65" spans="1:6" ht="25.5" customHeight="1">
      <c r="A65" s="37" t="s">
        <v>76</v>
      </c>
      <c r="B65" s="38" t="s">
        <v>112</v>
      </c>
      <c r="C65" s="85">
        <v>48</v>
      </c>
      <c r="D65" s="39">
        <v>377236972</v>
      </c>
      <c r="E65" s="40"/>
      <c r="F65" s="116"/>
    </row>
    <row r="66" spans="1:6" ht="25.5" customHeight="1">
      <c r="A66" s="37" t="s">
        <v>76</v>
      </c>
      <c r="B66" s="38" t="s">
        <v>112</v>
      </c>
      <c r="C66" s="85">
        <v>48</v>
      </c>
      <c r="D66" s="39">
        <v>377236975</v>
      </c>
      <c r="E66" s="40"/>
      <c r="F66" s="116"/>
    </row>
    <row r="67" spans="1:6" ht="25.5" customHeight="1">
      <c r="A67" s="37" t="s">
        <v>76</v>
      </c>
      <c r="B67" s="38" t="s">
        <v>112</v>
      </c>
      <c r="C67" s="85">
        <v>48</v>
      </c>
      <c r="D67" s="39">
        <v>377237038</v>
      </c>
      <c r="E67" s="40"/>
      <c r="F67" s="116"/>
    </row>
    <row r="68" spans="1:6" ht="25.5" customHeight="1">
      <c r="A68" s="37" t="s">
        <v>76</v>
      </c>
      <c r="B68" s="38" t="s">
        <v>112</v>
      </c>
      <c r="C68" s="85">
        <v>48</v>
      </c>
      <c r="D68" s="39">
        <v>377237289</v>
      </c>
      <c r="E68" s="40"/>
      <c r="F68" s="116"/>
    </row>
    <row r="69" spans="1:6" ht="25.5" customHeight="1">
      <c r="A69" s="37" t="s">
        <v>74</v>
      </c>
      <c r="B69" s="38" t="s">
        <v>113</v>
      </c>
      <c r="C69" s="85">
        <v>1644</v>
      </c>
      <c r="D69" s="39">
        <v>475500042</v>
      </c>
      <c r="E69" s="40"/>
      <c r="F69" s="116"/>
    </row>
    <row r="70" spans="1:6" ht="25.5" customHeight="1">
      <c r="A70" s="37" t="s">
        <v>91</v>
      </c>
      <c r="B70" s="38" t="s">
        <v>114</v>
      </c>
      <c r="C70" s="85" t="s">
        <v>121</v>
      </c>
      <c r="D70" s="39">
        <v>353221140</v>
      </c>
      <c r="E70" s="40"/>
      <c r="F70" s="116"/>
    </row>
    <row r="71" spans="1:6" ht="25.5" customHeight="1">
      <c r="A71" s="37" t="s">
        <v>91</v>
      </c>
      <c r="B71" s="38" t="s">
        <v>114</v>
      </c>
      <c r="C71" s="85" t="s">
        <v>121</v>
      </c>
      <c r="D71" s="39">
        <v>353236077</v>
      </c>
      <c r="E71" s="40"/>
      <c r="F71" s="116"/>
    </row>
    <row r="72" spans="1:6" ht="25.5" customHeight="1">
      <c r="A72" s="37" t="s">
        <v>92</v>
      </c>
      <c r="B72" s="38" t="s">
        <v>115</v>
      </c>
      <c r="C72" s="85">
        <v>3304</v>
      </c>
      <c r="D72" s="39">
        <v>569428096</v>
      </c>
      <c r="E72" s="40"/>
      <c r="F72" s="116"/>
    </row>
    <row r="73" spans="1:6" ht="25.5" customHeight="1">
      <c r="A73" s="37" t="s">
        <v>92</v>
      </c>
      <c r="B73" s="38" t="s">
        <v>115</v>
      </c>
      <c r="C73" s="85">
        <v>3304</v>
      </c>
      <c r="D73" s="39">
        <v>569429822</v>
      </c>
      <c r="E73" s="40"/>
      <c r="F73" s="116"/>
    </row>
    <row r="74" spans="1:6" ht="25.5" customHeight="1">
      <c r="A74" s="37" t="s">
        <v>73</v>
      </c>
      <c r="B74" s="38" t="s">
        <v>116</v>
      </c>
      <c r="C74" s="85" t="s">
        <v>122</v>
      </c>
      <c r="D74" s="39">
        <v>283890567</v>
      </c>
      <c r="E74" s="40"/>
      <c r="F74" s="116"/>
    </row>
    <row r="75" spans="1:6" ht="25.5" customHeight="1">
      <c r="A75" s="37" t="s">
        <v>73</v>
      </c>
      <c r="B75" s="38" t="s">
        <v>116</v>
      </c>
      <c r="C75" s="85" t="s">
        <v>122</v>
      </c>
      <c r="D75" s="39">
        <v>283890568</v>
      </c>
      <c r="E75" s="40"/>
      <c r="F75" s="116"/>
    </row>
    <row r="76" spans="1:6" ht="25.5" customHeight="1">
      <c r="A76" s="37" t="s">
        <v>73</v>
      </c>
      <c r="B76" s="38" t="s">
        <v>116</v>
      </c>
      <c r="C76" s="85" t="s">
        <v>122</v>
      </c>
      <c r="D76" s="39">
        <v>283890570</v>
      </c>
      <c r="E76" s="40"/>
      <c r="F76" s="116"/>
    </row>
    <row r="77" spans="1:6" ht="25.5" customHeight="1">
      <c r="A77" s="37" t="s">
        <v>73</v>
      </c>
      <c r="B77" s="38" t="s">
        <v>116</v>
      </c>
      <c r="C77" s="85" t="s">
        <v>122</v>
      </c>
      <c r="D77" s="39">
        <v>283891564</v>
      </c>
      <c r="E77" s="40"/>
      <c r="F77" s="116"/>
    </row>
    <row r="78" spans="1:6" ht="25.5" customHeight="1">
      <c r="A78" s="37" t="s">
        <v>73</v>
      </c>
      <c r="B78" s="38" t="s">
        <v>116</v>
      </c>
      <c r="C78" s="85" t="s">
        <v>122</v>
      </c>
      <c r="D78" s="39">
        <v>283892660</v>
      </c>
      <c r="E78" s="40"/>
      <c r="F78" s="116"/>
    </row>
    <row r="79" spans="1:6" ht="25.5" customHeight="1">
      <c r="A79" s="37" t="s">
        <v>73</v>
      </c>
      <c r="B79" s="38" t="s">
        <v>116</v>
      </c>
      <c r="C79" s="85" t="s">
        <v>122</v>
      </c>
      <c r="D79" s="39">
        <v>283892662</v>
      </c>
      <c r="E79" s="40"/>
      <c r="F79" s="116"/>
    </row>
    <row r="80" spans="1:6" ht="25.5" customHeight="1">
      <c r="A80" s="37" t="s">
        <v>73</v>
      </c>
      <c r="B80" s="38" t="s">
        <v>116</v>
      </c>
      <c r="C80" s="85" t="s">
        <v>122</v>
      </c>
      <c r="D80" s="39">
        <v>283892663</v>
      </c>
      <c r="E80" s="40"/>
      <c r="F80" s="116"/>
    </row>
    <row r="81" spans="1:6" ht="25.5" customHeight="1">
      <c r="A81" s="37" t="s">
        <v>73</v>
      </c>
      <c r="B81" s="38" t="s">
        <v>116</v>
      </c>
      <c r="C81" s="85" t="s">
        <v>122</v>
      </c>
      <c r="D81" s="39">
        <v>283892664</v>
      </c>
      <c r="E81" s="40"/>
      <c r="F81" s="116"/>
    </row>
    <row r="82" spans="1:6" ht="25.5" customHeight="1">
      <c r="A82" s="37" t="s">
        <v>73</v>
      </c>
      <c r="B82" s="38" t="s">
        <v>116</v>
      </c>
      <c r="C82" s="85" t="s">
        <v>122</v>
      </c>
      <c r="D82" s="39">
        <v>283893573</v>
      </c>
      <c r="E82" s="40"/>
      <c r="F82" s="116"/>
    </row>
    <row r="83" spans="1:6" ht="25.5" customHeight="1">
      <c r="A83" s="37" t="s">
        <v>73</v>
      </c>
      <c r="B83" s="38" t="s">
        <v>116</v>
      </c>
      <c r="C83" s="85" t="s">
        <v>122</v>
      </c>
      <c r="D83" s="39">
        <v>283893576</v>
      </c>
      <c r="E83" s="40"/>
      <c r="F83" s="116"/>
    </row>
    <row r="84" spans="1:6" ht="25.5" customHeight="1">
      <c r="A84" s="37" t="s">
        <v>86</v>
      </c>
      <c r="B84" s="38" t="s">
        <v>298</v>
      </c>
      <c r="C84" s="85" t="s">
        <v>300</v>
      </c>
      <c r="D84" s="39">
        <v>584412081</v>
      </c>
      <c r="E84" s="40"/>
      <c r="F84" s="116"/>
    </row>
    <row r="85" spans="1:6" ht="25.5" customHeight="1">
      <c r="A85" s="37" t="s">
        <v>89</v>
      </c>
      <c r="B85" s="38" t="s">
        <v>299</v>
      </c>
      <c r="C85" s="85">
        <v>22</v>
      </c>
      <c r="D85" s="39">
        <v>543212370</v>
      </c>
      <c r="E85" s="40"/>
      <c r="F85" s="116"/>
    </row>
    <row r="86" spans="1:6" ht="25.5" customHeight="1">
      <c r="A86" s="37" t="s">
        <v>89</v>
      </c>
      <c r="B86" s="38" t="s">
        <v>299</v>
      </c>
      <c r="C86" s="85">
        <v>22</v>
      </c>
      <c r="D86" s="39">
        <v>543321276</v>
      </c>
      <c r="E86" s="40"/>
      <c r="F86" s="116"/>
    </row>
    <row r="87" spans="1:6" ht="25.5" customHeight="1">
      <c r="A87" s="37" t="s">
        <v>73</v>
      </c>
      <c r="B87" s="38" t="s">
        <v>250</v>
      </c>
      <c r="C87" s="85">
        <v>6</v>
      </c>
      <c r="D87" s="39">
        <v>251818748</v>
      </c>
      <c r="E87" s="40"/>
      <c r="F87" s="116"/>
    </row>
    <row r="88" spans="1:6" ht="25.5" customHeight="1" thickBot="1">
      <c r="A88" s="44" t="s">
        <v>73</v>
      </c>
      <c r="B88" s="45" t="s">
        <v>250</v>
      </c>
      <c r="C88" s="86">
        <v>6</v>
      </c>
      <c r="D88" s="45">
        <v>257531376</v>
      </c>
      <c r="E88" s="87"/>
      <c r="F88" s="117"/>
    </row>
    <row r="89" spans="1:7" s="57" customFormat="1" ht="15" customHeight="1" thickBot="1">
      <c r="A89" s="74"/>
      <c r="B89" s="74"/>
      <c r="C89" s="74"/>
      <c r="D89" s="74"/>
      <c r="E89" s="49"/>
      <c r="F89" s="49"/>
      <c r="G89" s="50"/>
    </row>
    <row r="90" spans="3:6" ht="16.5" thickBot="1">
      <c r="C90" s="23" t="s">
        <v>54</v>
      </c>
      <c r="D90" s="24"/>
      <c r="E90" s="119">
        <f>SUM(E30:E88)</f>
        <v>0</v>
      </c>
      <c r="F90" s="120">
        <f>SUM(F30:F88)</f>
        <v>0</v>
      </c>
    </row>
    <row r="94" spans="1:4" ht="18">
      <c r="A94" s="52" t="s">
        <v>39</v>
      </c>
      <c r="B94" s="53"/>
      <c r="C94" s="54"/>
      <c r="D94" s="55">
        <f>(C8+C10+C12+C14+C16+C18)</f>
        <v>0</v>
      </c>
    </row>
    <row r="95" spans="1:4" ht="18">
      <c r="A95" s="52" t="s">
        <v>123</v>
      </c>
      <c r="B95" s="53"/>
      <c r="C95" s="54"/>
      <c r="D95" s="55">
        <f>D94*36</f>
        <v>0</v>
      </c>
    </row>
    <row r="96" spans="1:4" ht="18">
      <c r="A96" s="52" t="s">
        <v>326</v>
      </c>
      <c r="B96" s="121"/>
      <c r="C96" s="122"/>
      <c r="D96" s="55">
        <f>SUM(F30:F88)</f>
        <v>0</v>
      </c>
    </row>
    <row r="97" spans="1:4" ht="18">
      <c r="A97" s="52" t="s">
        <v>327</v>
      </c>
      <c r="B97" s="121"/>
      <c r="C97" s="122"/>
      <c r="D97" s="55">
        <f>D96*36</f>
        <v>0</v>
      </c>
    </row>
    <row r="98" spans="1:4" ht="18">
      <c r="A98" s="52" t="s">
        <v>40</v>
      </c>
      <c r="B98" s="121"/>
      <c r="C98" s="122"/>
      <c r="D98" s="55">
        <f>SUM(E30:E88)</f>
        <v>0</v>
      </c>
    </row>
    <row r="99" spans="1:4" ht="18">
      <c r="A99" s="56"/>
      <c r="B99" s="56"/>
      <c r="C99" s="57"/>
      <c r="D99" s="56"/>
    </row>
    <row r="100" spans="1:4" ht="18">
      <c r="A100" s="144" t="s">
        <v>55</v>
      </c>
      <c r="B100" s="145"/>
      <c r="C100" s="146"/>
      <c r="D100" s="55">
        <f>D95+D97+D98</f>
        <v>0</v>
      </c>
    </row>
    <row r="101" spans="1:4" ht="18">
      <c r="A101" s="53" t="s">
        <v>42</v>
      </c>
      <c r="B101" s="121"/>
      <c r="C101" s="122"/>
      <c r="D101" s="58">
        <f>D100*0.21</f>
        <v>0</v>
      </c>
    </row>
    <row r="102" spans="1:4" ht="18">
      <c r="A102" s="59" t="s">
        <v>43</v>
      </c>
      <c r="B102" s="126"/>
      <c r="C102" s="127"/>
      <c r="D102" s="62">
        <f>D100+D101</f>
        <v>0</v>
      </c>
    </row>
    <row r="106" spans="1:6" ht="15">
      <c r="A106" s="147" t="s">
        <v>332</v>
      </c>
      <c r="B106" s="148"/>
      <c r="C106" s="148"/>
      <c r="D106" s="148"/>
      <c r="E106" s="148"/>
      <c r="F106" s="148"/>
    </row>
  </sheetData>
  <protectedRanges>
    <protectedRange sqref="B8 B18 B10 B12 B14 B16 E57:F88" name="HTS"/>
    <protectedRange sqref="E30:F30" name="HTS_1"/>
  </protectedRanges>
  <mergeCells count="5">
    <mergeCell ref="A24:C24"/>
    <mergeCell ref="A25:C25"/>
    <mergeCell ref="A28:C28"/>
    <mergeCell ref="A100:C100"/>
    <mergeCell ref="A106:F106"/>
  </mergeCells>
  <conditionalFormatting sqref="C31:C33">
    <cfRule type="expression" priority="7" dxfId="0" stopIfTrue="1">
      <formula>#REF!="K2"</formula>
    </cfRule>
  </conditionalFormatting>
  <conditionalFormatting sqref="B47:B48 B34:B44">
    <cfRule type="expression" priority="15" dxfId="0" stopIfTrue="1">
      <formula>#REF!="K2"</formula>
    </cfRule>
  </conditionalFormatting>
  <conditionalFormatting sqref="B30:B33">
    <cfRule type="expression" priority="14" dxfId="0" stopIfTrue="1">
      <formula>#REF!="K2"</formula>
    </cfRule>
  </conditionalFormatting>
  <conditionalFormatting sqref="C38">
    <cfRule type="expression" priority="13" dxfId="0" stopIfTrue="1">
      <formula>#REF!="K2"</formula>
    </cfRule>
  </conditionalFormatting>
  <conditionalFormatting sqref="C34:C37 C47:C48 C39:C44">
    <cfRule type="expression" priority="11" dxfId="0" stopIfTrue="1">
      <formula>#REF!="K2"</formula>
    </cfRule>
  </conditionalFormatting>
  <conditionalFormatting sqref="C30">
    <cfRule type="expression" priority="10" dxfId="0" stopIfTrue="1">
      <formula>#REF!="K2"</formula>
    </cfRule>
  </conditionalFormatting>
  <conditionalFormatting sqref="B45">
    <cfRule type="expression" priority="4" dxfId="0" stopIfTrue="1">
      <formula>#REF!="K2"</formula>
    </cfRule>
  </conditionalFormatting>
  <conditionalFormatting sqref="C45">
    <cfRule type="expression" priority="3" dxfId="0" stopIfTrue="1">
      <formula>#REF!="K2"</formula>
    </cfRule>
  </conditionalFormatting>
  <conditionalFormatting sqref="B46">
    <cfRule type="expression" priority="2" dxfId="0" stopIfTrue="1">
      <formula>#REF!="K2"</formula>
    </cfRule>
  </conditionalFormatting>
  <conditionalFormatting sqref="C46">
    <cfRule type="expression" priority="1" dxfId="0" stopIfTrue="1">
      <formula>#REF!="K2"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63" r:id="rId3"/>
  <ignoredErrors>
    <ignoredError sqref="D96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workbookViewId="0" topLeftCell="A1"/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customWidth="1"/>
    <col min="5" max="5" width="14.8515625" style="0" bestFit="1" customWidth="1"/>
    <col min="6" max="6" width="12.5742187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246</v>
      </c>
      <c r="D2" s="76" t="s">
        <v>284</v>
      </c>
      <c r="G2" s="2"/>
    </row>
    <row r="3" spans="1:7" ht="15.75">
      <c r="A3" s="1"/>
      <c r="G3" s="2"/>
    </row>
    <row r="4" ht="15.75">
      <c r="A4" s="1" t="s">
        <v>2</v>
      </c>
    </row>
    <row r="6" ht="15">
      <c r="A6" s="26" t="s">
        <v>287</v>
      </c>
    </row>
    <row r="7" ht="15">
      <c r="A7" t="s">
        <v>25</v>
      </c>
    </row>
    <row r="8" spans="1:7" ht="15">
      <c r="A8" s="140" t="s">
        <v>26</v>
      </c>
      <c r="B8" s="140"/>
      <c r="C8" s="140"/>
      <c r="D8" s="75"/>
      <c r="E8" s="75"/>
      <c r="F8" s="75"/>
      <c r="G8" s="75"/>
    </row>
    <row r="9" spans="1:7" ht="15">
      <c r="A9" s="141" t="s">
        <v>27</v>
      </c>
      <c r="B9" s="141"/>
      <c r="C9" s="141"/>
      <c r="D9" s="75"/>
      <c r="E9" s="75"/>
      <c r="F9" s="75"/>
      <c r="G9" s="75"/>
    </row>
    <row r="10" ht="15.75" thickBot="1"/>
    <row r="11" ht="32.25" thickBot="1">
      <c r="A11" s="27" t="s">
        <v>289</v>
      </c>
    </row>
    <row r="12" spans="1:6" ht="15">
      <c r="A12" s="104" t="s">
        <v>4</v>
      </c>
      <c r="B12" s="28" t="s">
        <v>5</v>
      </c>
      <c r="C12" s="28" t="s">
        <v>6</v>
      </c>
      <c r="D12" s="28" t="s">
        <v>7</v>
      </c>
      <c r="E12" s="28" t="s">
        <v>8</v>
      </c>
      <c r="F12" s="29" t="s">
        <v>9</v>
      </c>
    </row>
    <row r="13" spans="1:6" ht="48.75">
      <c r="A13" s="142" t="s">
        <v>29</v>
      </c>
      <c r="B13" s="143"/>
      <c r="C13" s="143"/>
      <c r="D13" s="31" t="s">
        <v>31</v>
      </c>
      <c r="E13" s="31" t="s">
        <v>32</v>
      </c>
      <c r="F13" s="32" t="s">
        <v>72</v>
      </c>
    </row>
    <row r="14" spans="1:6" ht="21" customHeight="1" thickBot="1">
      <c r="A14" s="33" t="s">
        <v>33</v>
      </c>
      <c r="B14" s="34" t="s">
        <v>34</v>
      </c>
      <c r="C14" s="34" t="s">
        <v>35</v>
      </c>
      <c r="D14" s="35" t="s">
        <v>37</v>
      </c>
      <c r="E14" s="35" t="s">
        <v>37</v>
      </c>
      <c r="F14" s="36" t="s">
        <v>37</v>
      </c>
    </row>
    <row r="15" spans="1:6" ht="25.5" customHeight="1">
      <c r="A15" s="77" t="s">
        <v>285</v>
      </c>
      <c r="B15" s="78" t="s">
        <v>285</v>
      </c>
      <c r="C15" s="78">
        <v>13</v>
      </c>
      <c r="D15" s="79"/>
      <c r="E15" s="79"/>
      <c r="F15" s="106">
        <f>D15+(E15*36)</f>
        <v>0</v>
      </c>
    </row>
    <row r="16" spans="1:6" ht="25.5" customHeight="1">
      <c r="A16" s="109" t="s">
        <v>73</v>
      </c>
      <c r="B16" s="111" t="s">
        <v>325</v>
      </c>
      <c r="C16" s="111">
        <v>2080</v>
      </c>
      <c r="D16" s="107"/>
      <c r="E16" s="41"/>
      <c r="F16" s="93">
        <f aca="true" t="shared" si="0" ref="F16:F20">D16+(E16*36)</f>
        <v>0</v>
      </c>
    </row>
    <row r="17" spans="1:6" ht="25.5" customHeight="1">
      <c r="A17" s="109" t="s">
        <v>73</v>
      </c>
      <c r="B17" s="111" t="s">
        <v>248</v>
      </c>
      <c r="C17" s="111">
        <v>131</v>
      </c>
      <c r="D17" s="41"/>
      <c r="E17" s="41"/>
      <c r="F17" s="93">
        <f t="shared" si="0"/>
        <v>0</v>
      </c>
    </row>
    <row r="18" spans="1:6" ht="25.5" customHeight="1">
      <c r="A18" s="109" t="s">
        <v>73</v>
      </c>
      <c r="B18" s="111" t="s">
        <v>251</v>
      </c>
      <c r="C18" s="111">
        <v>26</v>
      </c>
      <c r="D18" s="41"/>
      <c r="E18" s="41"/>
      <c r="F18" s="93">
        <f t="shared" si="0"/>
        <v>0</v>
      </c>
    </row>
    <row r="19" spans="1:6" ht="25.5" customHeight="1">
      <c r="A19" s="109" t="s">
        <v>311</v>
      </c>
      <c r="B19" s="111" t="s">
        <v>312</v>
      </c>
      <c r="C19" s="111">
        <v>11</v>
      </c>
      <c r="D19" s="41"/>
      <c r="E19" s="41"/>
      <c r="F19" s="93">
        <f t="shared" si="0"/>
        <v>0</v>
      </c>
    </row>
    <row r="20" spans="1:6" ht="25.5" customHeight="1" thickBot="1">
      <c r="A20" s="110" t="s">
        <v>73</v>
      </c>
      <c r="B20" s="112" t="s">
        <v>250</v>
      </c>
      <c r="C20" s="112">
        <v>6</v>
      </c>
      <c r="D20" s="108"/>
      <c r="E20" s="108"/>
      <c r="F20" s="105">
        <f t="shared" si="0"/>
        <v>0</v>
      </c>
    </row>
    <row r="21" spans="1:6" ht="15.75" thickBot="1">
      <c r="A21" s="48"/>
      <c r="B21" s="48"/>
      <c r="C21" s="48"/>
      <c r="D21" s="49"/>
      <c r="E21" s="50"/>
      <c r="F21" s="51"/>
    </row>
    <row r="22" spans="1:6" ht="16.5" thickBot="1">
      <c r="A22" s="48"/>
      <c r="B22" s="48"/>
      <c r="C22" s="48"/>
      <c r="D22" s="23" t="s">
        <v>286</v>
      </c>
      <c r="E22" s="24"/>
      <c r="F22" s="25">
        <f>SUM(F15:F20)</f>
        <v>0</v>
      </c>
    </row>
    <row r="23" spans="6:7" ht="15">
      <c r="F23" s="89"/>
      <c r="G23" s="21"/>
    </row>
    <row r="25" spans="1:4" ht="18">
      <c r="A25" s="52" t="s">
        <v>243</v>
      </c>
      <c r="B25" s="53"/>
      <c r="C25" s="54"/>
      <c r="D25" s="55">
        <f>SUM(E15:E20)</f>
        <v>0</v>
      </c>
    </row>
    <row r="26" spans="1:4" ht="18">
      <c r="A26" s="52" t="s">
        <v>244</v>
      </c>
      <c r="B26" s="53"/>
      <c r="C26" s="54"/>
      <c r="D26" s="55">
        <f>D25*36</f>
        <v>0</v>
      </c>
    </row>
    <row r="27" spans="1:4" ht="18">
      <c r="A27" s="52" t="s">
        <v>40</v>
      </c>
      <c r="B27" s="53"/>
      <c r="C27" s="54"/>
      <c r="D27" s="55">
        <f>SUM(D15:D20)</f>
        <v>0</v>
      </c>
    </row>
    <row r="28" spans="1:4" ht="18">
      <c r="A28" s="56"/>
      <c r="B28" s="56"/>
      <c r="C28" s="57"/>
      <c r="D28" s="56"/>
    </row>
    <row r="29" spans="1:4" ht="18">
      <c r="A29" s="144" t="s">
        <v>288</v>
      </c>
      <c r="B29" s="145"/>
      <c r="C29" s="146"/>
      <c r="D29" s="55">
        <f>D26+D27</f>
        <v>0</v>
      </c>
    </row>
    <row r="30" spans="1:4" ht="18">
      <c r="A30" s="53" t="s">
        <v>42</v>
      </c>
      <c r="B30" s="53"/>
      <c r="C30" s="54"/>
      <c r="D30" s="58">
        <f>D29*0.21</f>
        <v>0</v>
      </c>
    </row>
    <row r="31" spans="1:4" ht="18">
      <c r="A31" s="59" t="s">
        <v>43</v>
      </c>
      <c r="B31" s="60"/>
      <c r="C31" s="61"/>
      <c r="D31" s="62">
        <f>D29+D30</f>
        <v>0</v>
      </c>
    </row>
  </sheetData>
  <protectedRanges>
    <protectedRange sqref="D15:E20" name="Oblast1_5_1"/>
  </protectedRanges>
  <mergeCells count="4">
    <mergeCell ref="A8:C8"/>
    <mergeCell ref="A9:C9"/>
    <mergeCell ref="A13:C13"/>
    <mergeCell ref="A29:C29"/>
  </mergeCells>
  <printOptions/>
  <pageMargins left="0.7" right="0.7" top="0.787401575" bottom="0.787401575" header="0.3" footer="0.3"/>
  <pageSetup fitToHeight="0" fitToWidth="1"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 topLeftCell="A34">
      <selection activeCell="A60" sqref="A60:F60"/>
    </sheetView>
  </sheetViews>
  <sheetFormatPr defaultColWidth="9.140625" defaultRowHeight="15"/>
  <cols>
    <col min="1" max="1" width="38.7109375" style="0" customWidth="1"/>
    <col min="2" max="2" width="21.57421875" style="0" customWidth="1"/>
    <col min="3" max="3" width="17.421875" style="0" customWidth="1"/>
    <col min="4" max="5" width="24.8515625" style="0" customWidth="1"/>
    <col min="6" max="6" width="25.140625" style="0" customWidth="1"/>
    <col min="7" max="7" width="29.7109375" style="0" customWidth="1"/>
    <col min="257" max="257" width="38.7109375" style="0" customWidth="1"/>
    <col min="258" max="258" width="21.57421875" style="0" customWidth="1"/>
    <col min="259" max="259" width="16.00390625" style="0" bestFit="1" customWidth="1"/>
    <col min="260" max="260" width="24.140625" style="0" bestFit="1" customWidth="1"/>
    <col min="261" max="261" width="35.7109375" style="0" bestFit="1" customWidth="1"/>
    <col min="262" max="262" width="11.421875" style="0" customWidth="1"/>
    <col min="263" max="263" width="34.421875" style="0" bestFit="1" customWidth="1"/>
    <col min="513" max="513" width="38.7109375" style="0" customWidth="1"/>
    <col min="514" max="514" width="21.57421875" style="0" customWidth="1"/>
    <col min="515" max="515" width="16.00390625" style="0" bestFit="1" customWidth="1"/>
    <col min="516" max="516" width="24.140625" style="0" bestFit="1" customWidth="1"/>
    <col min="517" max="517" width="35.7109375" style="0" bestFit="1" customWidth="1"/>
    <col min="518" max="518" width="11.421875" style="0" customWidth="1"/>
    <col min="519" max="519" width="34.421875" style="0" bestFit="1" customWidth="1"/>
    <col min="769" max="769" width="38.7109375" style="0" customWidth="1"/>
    <col min="770" max="770" width="21.57421875" style="0" customWidth="1"/>
    <col min="771" max="771" width="16.00390625" style="0" bestFit="1" customWidth="1"/>
    <col min="772" max="772" width="24.140625" style="0" bestFit="1" customWidth="1"/>
    <col min="773" max="773" width="35.7109375" style="0" bestFit="1" customWidth="1"/>
    <col min="774" max="774" width="11.421875" style="0" customWidth="1"/>
    <col min="775" max="775" width="34.421875" style="0" bestFit="1" customWidth="1"/>
    <col min="1025" max="1025" width="38.7109375" style="0" customWidth="1"/>
    <col min="1026" max="1026" width="21.57421875" style="0" customWidth="1"/>
    <col min="1027" max="1027" width="16.00390625" style="0" bestFit="1" customWidth="1"/>
    <col min="1028" max="1028" width="24.140625" style="0" bestFit="1" customWidth="1"/>
    <col min="1029" max="1029" width="35.7109375" style="0" bestFit="1" customWidth="1"/>
    <col min="1030" max="1030" width="11.421875" style="0" customWidth="1"/>
    <col min="1031" max="1031" width="34.421875" style="0" bestFit="1" customWidth="1"/>
    <col min="1281" max="1281" width="38.7109375" style="0" customWidth="1"/>
    <col min="1282" max="1282" width="21.57421875" style="0" customWidth="1"/>
    <col min="1283" max="1283" width="16.00390625" style="0" bestFit="1" customWidth="1"/>
    <col min="1284" max="1284" width="24.140625" style="0" bestFit="1" customWidth="1"/>
    <col min="1285" max="1285" width="35.7109375" style="0" bestFit="1" customWidth="1"/>
    <col min="1286" max="1286" width="11.421875" style="0" customWidth="1"/>
    <col min="1287" max="1287" width="34.421875" style="0" bestFit="1" customWidth="1"/>
    <col min="1537" max="1537" width="38.7109375" style="0" customWidth="1"/>
    <col min="1538" max="1538" width="21.57421875" style="0" customWidth="1"/>
    <col min="1539" max="1539" width="16.00390625" style="0" bestFit="1" customWidth="1"/>
    <col min="1540" max="1540" width="24.140625" style="0" bestFit="1" customWidth="1"/>
    <col min="1541" max="1541" width="35.7109375" style="0" bestFit="1" customWidth="1"/>
    <col min="1542" max="1542" width="11.421875" style="0" customWidth="1"/>
    <col min="1543" max="1543" width="34.421875" style="0" bestFit="1" customWidth="1"/>
    <col min="1793" max="1793" width="38.7109375" style="0" customWidth="1"/>
    <col min="1794" max="1794" width="21.57421875" style="0" customWidth="1"/>
    <col min="1795" max="1795" width="16.00390625" style="0" bestFit="1" customWidth="1"/>
    <col min="1796" max="1796" width="24.140625" style="0" bestFit="1" customWidth="1"/>
    <col min="1797" max="1797" width="35.7109375" style="0" bestFit="1" customWidth="1"/>
    <col min="1798" max="1798" width="11.421875" style="0" customWidth="1"/>
    <col min="1799" max="1799" width="34.421875" style="0" bestFit="1" customWidth="1"/>
    <col min="2049" max="2049" width="38.7109375" style="0" customWidth="1"/>
    <col min="2050" max="2050" width="21.57421875" style="0" customWidth="1"/>
    <col min="2051" max="2051" width="16.00390625" style="0" bestFit="1" customWidth="1"/>
    <col min="2052" max="2052" width="24.140625" style="0" bestFit="1" customWidth="1"/>
    <col min="2053" max="2053" width="35.7109375" style="0" bestFit="1" customWidth="1"/>
    <col min="2054" max="2054" width="11.421875" style="0" customWidth="1"/>
    <col min="2055" max="2055" width="34.421875" style="0" bestFit="1" customWidth="1"/>
    <col min="2305" max="2305" width="38.7109375" style="0" customWidth="1"/>
    <col min="2306" max="2306" width="21.57421875" style="0" customWidth="1"/>
    <col min="2307" max="2307" width="16.00390625" style="0" bestFit="1" customWidth="1"/>
    <col min="2308" max="2308" width="24.140625" style="0" bestFit="1" customWidth="1"/>
    <col min="2309" max="2309" width="35.7109375" style="0" bestFit="1" customWidth="1"/>
    <col min="2310" max="2310" width="11.421875" style="0" customWidth="1"/>
    <col min="2311" max="2311" width="34.421875" style="0" bestFit="1" customWidth="1"/>
    <col min="2561" max="2561" width="38.7109375" style="0" customWidth="1"/>
    <col min="2562" max="2562" width="21.57421875" style="0" customWidth="1"/>
    <col min="2563" max="2563" width="16.00390625" style="0" bestFit="1" customWidth="1"/>
    <col min="2564" max="2564" width="24.140625" style="0" bestFit="1" customWidth="1"/>
    <col min="2565" max="2565" width="35.7109375" style="0" bestFit="1" customWidth="1"/>
    <col min="2566" max="2566" width="11.421875" style="0" customWidth="1"/>
    <col min="2567" max="2567" width="34.421875" style="0" bestFit="1" customWidth="1"/>
    <col min="2817" max="2817" width="38.7109375" style="0" customWidth="1"/>
    <col min="2818" max="2818" width="21.57421875" style="0" customWidth="1"/>
    <col min="2819" max="2819" width="16.00390625" style="0" bestFit="1" customWidth="1"/>
    <col min="2820" max="2820" width="24.140625" style="0" bestFit="1" customWidth="1"/>
    <col min="2821" max="2821" width="35.7109375" style="0" bestFit="1" customWidth="1"/>
    <col min="2822" max="2822" width="11.421875" style="0" customWidth="1"/>
    <col min="2823" max="2823" width="34.421875" style="0" bestFit="1" customWidth="1"/>
    <col min="3073" max="3073" width="38.7109375" style="0" customWidth="1"/>
    <col min="3074" max="3074" width="21.57421875" style="0" customWidth="1"/>
    <col min="3075" max="3075" width="16.00390625" style="0" bestFit="1" customWidth="1"/>
    <col min="3076" max="3076" width="24.140625" style="0" bestFit="1" customWidth="1"/>
    <col min="3077" max="3077" width="35.7109375" style="0" bestFit="1" customWidth="1"/>
    <col min="3078" max="3078" width="11.421875" style="0" customWidth="1"/>
    <col min="3079" max="3079" width="34.421875" style="0" bestFit="1" customWidth="1"/>
    <col min="3329" max="3329" width="38.7109375" style="0" customWidth="1"/>
    <col min="3330" max="3330" width="21.57421875" style="0" customWidth="1"/>
    <col min="3331" max="3331" width="16.00390625" style="0" bestFit="1" customWidth="1"/>
    <col min="3332" max="3332" width="24.140625" style="0" bestFit="1" customWidth="1"/>
    <col min="3333" max="3333" width="35.7109375" style="0" bestFit="1" customWidth="1"/>
    <col min="3334" max="3334" width="11.421875" style="0" customWidth="1"/>
    <col min="3335" max="3335" width="34.421875" style="0" bestFit="1" customWidth="1"/>
    <col min="3585" max="3585" width="38.7109375" style="0" customWidth="1"/>
    <col min="3586" max="3586" width="21.57421875" style="0" customWidth="1"/>
    <col min="3587" max="3587" width="16.00390625" style="0" bestFit="1" customWidth="1"/>
    <col min="3588" max="3588" width="24.140625" style="0" bestFit="1" customWidth="1"/>
    <col min="3589" max="3589" width="35.7109375" style="0" bestFit="1" customWidth="1"/>
    <col min="3590" max="3590" width="11.421875" style="0" customWidth="1"/>
    <col min="3591" max="3591" width="34.421875" style="0" bestFit="1" customWidth="1"/>
    <col min="3841" max="3841" width="38.7109375" style="0" customWidth="1"/>
    <col min="3842" max="3842" width="21.57421875" style="0" customWidth="1"/>
    <col min="3843" max="3843" width="16.00390625" style="0" bestFit="1" customWidth="1"/>
    <col min="3844" max="3844" width="24.140625" style="0" bestFit="1" customWidth="1"/>
    <col min="3845" max="3845" width="35.7109375" style="0" bestFit="1" customWidth="1"/>
    <col min="3846" max="3846" width="11.421875" style="0" customWidth="1"/>
    <col min="3847" max="3847" width="34.421875" style="0" bestFit="1" customWidth="1"/>
    <col min="4097" max="4097" width="38.7109375" style="0" customWidth="1"/>
    <col min="4098" max="4098" width="21.57421875" style="0" customWidth="1"/>
    <col min="4099" max="4099" width="16.00390625" style="0" bestFit="1" customWidth="1"/>
    <col min="4100" max="4100" width="24.140625" style="0" bestFit="1" customWidth="1"/>
    <col min="4101" max="4101" width="35.7109375" style="0" bestFit="1" customWidth="1"/>
    <col min="4102" max="4102" width="11.421875" style="0" customWidth="1"/>
    <col min="4103" max="4103" width="34.421875" style="0" bestFit="1" customWidth="1"/>
    <col min="4353" max="4353" width="38.7109375" style="0" customWidth="1"/>
    <col min="4354" max="4354" width="21.57421875" style="0" customWidth="1"/>
    <col min="4355" max="4355" width="16.00390625" style="0" bestFit="1" customWidth="1"/>
    <col min="4356" max="4356" width="24.140625" style="0" bestFit="1" customWidth="1"/>
    <col min="4357" max="4357" width="35.7109375" style="0" bestFit="1" customWidth="1"/>
    <col min="4358" max="4358" width="11.421875" style="0" customWidth="1"/>
    <col min="4359" max="4359" width="34.421875" style="0" bestFit="1" customWidth="1"/>
    <col min="4609" max="4609" width="38.7109375" style="0" customWidth="1"/>
    <col min="4610" max="4610" width="21.57421875" style="0" customWidth="1"/>
    <col min="4611" max="4611" width="16.00390625" style="0" bestFit="1" customWidth="1"/>
    <col min="4612" max="4612" width="24.140625" style="0" bestFit="1" customWidth="1"/>
    <col min="4613" max="4613" width="35.7109375" style="0" bestFit="1" customWidth="1"/>
    <col min="4614" max="4614" width="11.421875" style="0" customWidth="1"/>
    <col min="4615" max="4615" width="34.421875" style="0" bestFit="1" customWidth="1"/>
    <col min="4865" max="4865" width="38.7109375" style="0" customWidth="1"/>
    <col min="4866" max="4866" width="21.57421875" style="0" customWidth="1"/>
    <col min="4867" max="4867" width="16.00390625" style="0" bestFit="1" customWidth="1"/>
    <col min="4868" max="4868" width="24.140625" style="0" bestFit="1" customWidth="1"/>
    <col min="4869" max="4869" width="35.7109375" style="0" bestFit="1" customWidth="1"/>
    <col min="4870" max="4870" width="11.421875" style="0" customWidth="1"/>
    <col min="4871" max="4871" width="34.421875" style="0" bestFit="1" customWidth="1"/>
    <col min="5121" max="5121" width="38.7109375" style="0" customWidth="1"/>
    <col min="5122" max="5122" width="21.57421875" style="0" customWidth="1"/>
    <col min="5123" max="5123" width="16.00390625" style="0" bestFit="1" customWidth="1"/>
    <col min="5124" max="5124" width="24.140625" style="0" bestFit="1" customWidth="1"/>
    <col min="5125" max="5125" width="35.7109375" style="0" bestFit="1" customWidth="1"/>
    <col min="5126" max="5126" width="11.421875" style="0" customWidth="1"/>
    <col min="5127" max="5127" width="34.421875" style="0" bestFit="1" customWidth="1"/>
    <col min="5377" max="5377" width="38.7109375" style="0" customWidth="1"/>
    <col min="5378" max="5378" width="21.57421875" style="0" customWidth="1"/>
    <col min="5379" max="5379" width="16.00390625" style="0" bestFit="1" customWidth="1"/>
    <col min="5380" max="5380" width="24.140625" style="0" bestFit="1" customWidth="1"/>
    <col min="5381" max="5381" width="35.7109375" style="0" bestFit="1" customWidth="1"/>
    <col min="5382" max="5382" width="11.421875" style="0" customWidth="1"/>
    <col min="5383" max="5383" width="34.421875" style="0" bestFit="1" customWidth="1"/>
    <col min="5633" max="5633" width="38.7109375" style="0" customWidth="1"/>
    <col min="5634" max="5634" width="21.57421875" style="0" customWidth="1"/>
    <col min="5635" max="5635" width="16.00390625" style="0" bestFit="1" customWidth="1"/>
    <col min="5636" max="5636" width="24.140625" style="0" bestFit="1" customWidth="1"/>
    <col min="5637" max="5637" width="35.7109375" style="0" bestFit="1" customWidth="1"/>
    <col min="5638" max="5638" width="11.421875" style="0" customWidth="1"/>
    <col min="5639" max="5639" width="34.421875" style="0" bestFit="1" customWidth="1"/>
    <col min="5889" max="5889" width="38.7109375" style="0" customWidth="1"/>
    <col min="5890" max="5890" width="21.57421875" style="0" customWidth="1"/>
    <col min="5891" max="5891" width="16.00390625" style="0" bestFit="1" customWidth="1"/>
    <col min="5892" max="5892" width="24.140625" style="0" bestFit="1" customWidth="1"/>
    <col min="5893" max="5893" width="35.7109375" style="0" bestFit="1" customWidth="1"/>
    <col min="5894" max="5894" width="11.421875" style="0" customWidth="1"/>
    <col min="5895" max="5895" width="34.421875" style="0" bestFit="1" customWidth="1"/>
    <col min="6145" max="6145" width="38.7109375" style="0" customWidth="1"/>
    <col min="6146" max="6146" width="21.57421875" style="0" customWidth="1"/>
    <col min="6147" max="6147" width="16.00390625" style="0" bestFit="1" customWidth="1"/>
    <col min="6148" max="6148" width="24.140625" style="0" bestFit="1" customWidth="1"/>
    <col min="6149" max="6149" width="35.7109375" style="0" bestFit="1" customWidth="1"/>
    <col min="6150" max="6150" width="11.421875" style="0" customWidth="1"/>
    <col min="6151" max="6151" width="34.421875" style="0" bestFit="1" customWidth="1"/>
    <col min="6401" max="6401" width="38.7109375" style="0" customWidth="1"/>
    <col min="6402" max="6402" width="21.57421875" style="0" customWidth="1"/>
    <col min="6403" max="6403" width="16.00390625" style="0" bestFit="1" customWidth="1"/>
    <col min="6404" max="6404" width="24.140625" style="0" bestFit="1" customWidth="1"/>
    <col min="6405" max="6405" width="35.7109375" style="0" bestFit="1" customWidth="1"/>
    <col min="6406" max="6406" width="11.421875" style="0" customWidth="1"/>
    <col min="6407" max="6407" width="34.421875" style="0" bestFit="1" customWidth="1"/>
    <col min="6657" max="6657" width="38.7109375" style="0" customWidth="1"/>
    <col min="6658" max="6658" width="21.57421875" style="0" customWidth="1"/>
    <col min="6659" max="6659" width="16.00390625" style="0" bestFit="1" customWidth="1"/>
    <col min="6660" max="6660" width="24.140625" style="0" bestFit="1" customWidth="1"/>
    <col min="6661" max="6661" width="35.7109375" style="0" bestFit="1" customWidth="1"/>
    <col min="6662" max="6662" width="11.421875" style="0" customWidth="1"/>
    <col min="6663" max="6663" width="34.421875" style="0" bestFit="1" customWidth="1"/>
    <col min="6913" max="6913" width="38.7109375" style="0" customWidth="1"/>
    <col min="6914" max="6914" width="21.57421875" style="0" customWidth="1"/>
    <col min="6915" max="6915" width="16.00390625" style="0" bestFit="1" customWidth="1"/>
    <col min="6916" max="6916" width="24.140625" style="0" bestFit="1" customWidth="1"/>
    <col min="6917" max="6917" width="35.7109375" style="0" bestFit="1" customWidth="1"/>
    <col min="6918" max="6918" width="11.421875" style="0" customWidth="1"/>
    <col min="6919" max="6919" width="34.421875" style="0" bestFit="1" customWidth="1"/>
    <col min="7169" max="7169" width="38.7109375" style="0" customWidth="1"/>
    <col min="7170" max="7170" width="21.57421875" style="0" customWidth="1"/>
    <col min="7171" max="7171" width="16.00390625" style="0" bestFit="1" customWidth="1"/>
    <col min="7172" max="7172" width="24.140625" style="0" bestFit="1" customWidth="1"/>
    <col min="7173" max="7173" width="35.7109375" style="0" bestFit="1" customWidth="1"/>
    <col min="7174" max="7174" width="11.421875" style="0" customWidth="1"/>
    <col min="7175" max="7175" width="34.421875" style="0" bestFit="1" customWidth="1"/>
    <col min="7425" max="7425" width="38.7109375" style="0" customWidth="1"/>
    <col min="7426" max="7426" width="21.57421875" style="0" customWidth="1"/>
    <col min="7427" max="7427" width="16.00390625" style="0" bestFit="1" customWidth="1"/>
    <col min="7428" max="7428" width="24.140625" style="0" bestFit="1" customWidth="1"/>
    <col min="7429" max="7429" width="35.7109375" style="0" bestFit="1" customWidth="1"/>
    <col min="7430" max="7430" width="11.421875" style="0" customWidth="1"/>
    <col min="7431" max="7431" width="34.421875" style="0" bestFit="1" customWidth="1"/>
    <col min="7681" max="7681" width="38.7109375" style="0" customWidth="1"/>
    <col min="7682" max="7682" width="21.57421875" style="0" customWidth="1"/>
    <col min="7683" max="7683" width="16.00390625" style="0" bestFit="1" customWidth="1"/>
    <col min="7684" max="7684" width="24.140625" style="0" bestFit="1" customWidth="1"/>
    <col min="7685" max="7685" width="35.7109375" style="0" bestFit="1" customWidth="1"/>
    <col min="7686" max="7686" width="11.421875" style="0" customWidth="1"/>
    <col min="7687" max="7687" width="34.421875" style="0" bestFit="1" customWidth="1"/>
    <col min="7937" max="7937" width="38.7109375" style="0" customWidth="1"/>
    <col min="7938" max="7938" width="21.57421875" style="0" customWidth="1"/>
    <col min="7939" max="7939" width="16.00390625" style="0" bestFit="1" customWidth="1"/>
    <col min="7940" max="7940" width="24.140625" style="0" bestFit="1" customWidth="1"/>
    <col min="7941" max="7941" width="35.7109375" style="0" bestFit="1" customWidth="1"/>
    <col min="7942" max="7942" width="11.421875" style="0" customWidth="1"/>
    <col min="7943" max="7943" width="34.421875" style="0" bestFit="1" customWidth="1"/>
    <col min="8193" max="8193" width="38.7109375" style="0" customWidth="1"/>
    <col min="8194" max="8194" width="21.57421875" style="0" customWidth="1"/>
    <col min="8195" max="8195" width="16.00390625" style="0" bestFit="1" customWidth="1"/>
    <col min="8196" max="8196" width="24.140625" style="0" bestFit="1" customWidth="1"/>
    <col min="8197" max="8197" width="35.7109375" style="0" bestFit="1" customWidth="1"/>
    <col min="8198" max="8198" width="11.421875" style="0" customWidth="1"/>
    <col min="8199" max="8199" width="34.421875" style="0" bestFit="1" customWidth="1"/>
    <col min="8449" max="8449" width="38.7109375" style="0" customWidth="1"/>
    <col min="8450" max="8450" width="21.57421875" style="0" customWidth="1"/>
    <col min="8451" max="8451" width="16.00390625" style="0" bestFit="1" customWidth="1"/>
    <col min="8452" max="8452" width="24.140625" style="0" bestFit="1" customWidth="1"/>
    <col min="8453" max="8453" width="35.7109375" style="0" bestFit="1" customWidth="1"/>
    <col min="8454" max="8454" width="11.421875" style="0" customWidth="1"/>
    <col min="8455" max="8455" width="34.421875" style="0" bestFit="1" customWidth="1"/>
    <col min="8705" max="8705" width="38.7109375" style="0" customWidth="1"/>
    <col min="8706" max="8706" width="21.57421875" style="0" customWidth="1"/>
    <col min="8707" max="8707" width="16.00390625" style="0" bestFit="1" customWidth="1"/>
    <col min="8708" max="8708" width="24.140625" style="0" bestFit="1" customWidth="1"/>
    <col min="8709" max="8709" width="35.7109375" style="0" bestFit="1" customWidth="1"/>
    <col min="8710" max="8710" width="11.421875" style="0" customWidth="1"/>
    <col min="8711" max="8711" width="34.421875" style="0" bestFit="1" customWidth="1"/>
    <col min="8961" max="8961" width="38.7109375" style="0" customWidth="1"/>
    <col min="8962" max="8962" width="21.57421875" style="0" customWidth="1"/>
    <col min="8963" max="8963" width="16.00390625" style="0" bestFit="1" customWidth="1"/>
    <col min="8964" max="8964" width="24.140625" style="0" bestFit="1" customWidth="1"/>
    <col min="8965" max="8965" width="35.7109375" style="0" bestFit="1" customWidth="1"/>
    <col min="8966" max="8966" width="11.421875" style="0" customWidth="1"/>
    <col min="8967" max="8967" width="34.421875" style="0" bestFit="1" customWidth="1"/>
    <col min="9217" max="9217" width="38.7109375" style="0" customWidth="1"/>
    <col min="9218" max="9218" width="21.57421875" style="0" customWidth="1"/>
    <col min="9219" max="9219" width="16.00390625" style="0" bestFit="1" customWidth="1"/>
    <col min="9220" max="9220" width="24.140625" style="0" bestFit="1" customWidth="1"/>
    <col min="9221" max="9221" width="35.7109375" style="0" bestFit="1" customWidth="1"/>
    <col min="9222" max="9222" width="11.421875" style="0" customWidth="1"/>
    <col min="9223" max="9223" width="34.421875" style="0" bestFit="1" customWidth="1"/>
    <col min="9473" max="9473" width="38.7109375" style="0" customWidth="1"/>
    <col min="9474" max="9474" width="21.57421875" style="0" customWidth="1"/>
    <col min="9475" max="9475" width="16.00390625" style="0" bestFit="1" customWidth="1"/>
    <col min="9476" max="9476" width="24.140625" style="0" bestFit="1" customWidth="1"/>
    <col min="9477" max="9477" width="35.7109375" style="0" bestFit="1" customWidth="1"/>
    <col min="9478" max="9478" width="11.421875" style="0" customWidth="1"/>
    <col min="9479" max="9479" width="34.421875" style="0" bestFit="1" customWidth="1"/>
    <col min="9729" max="9729" width="38.7109375" style="0" customWidth="1"/>
    <col min="9730" max="9730" width="21.57421875" style="0" customWidth="1"/>
    <col min="9731" max="9731" width="16.00390625" style="0" bestFit="1" customWidth="1"/>
    <col min="9732" max="9732" width="24.140625" style="0" bestFit="1" customWidth="1"/>
    <col min="9733" max="9733" width="35.7109375" style="0" bestFit="1" customWidth="1"/>
    <col min="9734" max="9734" width="11.421875" style="0" customWidth="1"/>
    <col min="9735" max="9735" width="34.421875" style="0" bestFit="1" customWidth="1"/>
    <col min="9985" max="9985" width="38.7109375" style="0" customWidth="1"/>
    <col min="9986" max="9986" width="21.57421875" style="0" customWidth="1"/>
    <col min="9987" max="9987" width="16.00390625" style="0" bestFit="1" customWidth="1"/>
    <col min="9988" max="9988" width="24.140625" style="0" bestFit="1" customWidth="1"/>
    <col min="9989" max="9989" width="35.7109375" style="0" bestFit="1" customWidth="1"/>
    <col min="9990" max="9990" width="11.421875" style="0" customWidth="1"/>
    <col min="9991" max="9991" width="34.421875" style="0" bestFit="1" customWidth="1"/>
    <col min="10241" max="10241" width="38.7109375" style="0" customWidth="1"/>
    <col min="10242" max="10242" width="21.57421875" style="0" customWidth="1"/>
    <col min="10243" max="10243" width="16.00390625" style="0" bestFit="1" customWidth="1"/>
    <col min="10244" max="10244" width="24.140625" style="0" bestFit="1" customWidth="1"/>
    <col min="10245" max="10245" width="35.7109375" style="0" bestFit="1" customWidth="1"/>
    <col min="10246" max="10246" width="11.421875" style="0" customWidth="1"/>
    <col min="10247" max="10247" width="34.421875" style="0" bestFit="1" customWidth="1"/>
    <col min="10497" max="10497" width="38.7109375" style="0" customWidth="1"/>
    <col min="10498" max="10498" width="21.57421875" style="0" customWidth="1"/>
    <col min="10499" max="10499" width="16.00390625" style="0" bestFit="1" customWidth="1"/>
    <col min="10500" max="10500" width="24.140625" style="0" bestFit="1" customWidth="1"/>
    <col min="10501" max="10501" width="35.7109375" style="0" bestFit="1" customWidth="1"/>
    <col min="10502" max="10502" width="11.421875" style="0" customWidth="1"/>
    <col min="10503" max="10503" width="34.421875" style="0" bestFit="1" customWidth="1"/>
    <col min="10753" max="10753" width="38.7109375" style="0" customWidth="1"/>
    <col min="10754" max="10754" width="21.57421875" style="0" customWidth="1"/>
    <col min="10755" max="10755" width="16.00390625" style="0" bestFit="1" customWidth="1"/>
    <col min="10756" max="10756" width="24.140625" style="0" bestFit="1" customWidth="1"/>
    <col min="10757" max="10757" width="35.7109375" style="0" bestFit="1" customWidth="1"/>
    <col min="10758" max="10758" width="11.421875" style="0" customWidth="1"/>
    <col min="10759" max="10759" width="34.421875" style="0" bestFit="1" customWidth="1"/>
    <col min="11009" max="11009" width="38.7109375" style="0" customWidth="1"/>
    <col min="11010" max="11010" width="21.57421875" style="0" customWidth="1"/>
    <col min="11011" max="11011" width="16.00390625" style="0" bestFit="1" customWidth="1"/>
    <col min="11012" max="11012" width="24.140625" style="0" bestFit="1" customWidth="1"/>
    <col min="11013" max="11013" width="35.7109375" style="0" bestFit="1" customWidth="1"/>
    <col min="11014" max="11014" width="11.421875" style="0" customWidth="1"/>
    <col min="11015" max="11015" width="34.421875" style="0" bestFit="1" customWidth="1"/>
    <col min="11265" max="11265" width="38.7109375" style="0" customWidth="1"/>
    <col min="11266" max="11266" width="21.57421875" style="0" customWidth="1"/>
    <col min="11267" max="11267" width="16.00390625" style="0" bestFit="1" customWidth="1"/>
    <col min="11268" max="11268" width="24.140625" style="0" bestFit="1" customWidth="1"/>
    <col min="11269" max="11269" width="35.7109375" style="0" bestFit="1" customWidth="1"/>
    <col min="11270" max="11270" width="11.421875" style="0" customWidth="1"/>
    <col min="11271" max="11271" width="34.421875" style="0" bestFit="1" customWidth="1"/>
    <col min="11521" max="11521" width="38.7109375" style="0" customWidth="1"/>
    <col min="11522" max="11522" width="21.57421875" style="0" customWidth="1"/>
    <col min="11523" max="11523" width="16.00390625" style="0" bestFit="1" customWidth="1"/>
    <col min="11524" max="11524" width="24.140625" style="0" bestFit="1" customWidth="1"/>
    <col min="11525" max="11525" width="35.7109375" style="0" bestFit="1" customWidth="1"/>
    <col min="11526" max="11526" width="11.421875" style="0" customWidth="1"/>
    <col min="11527" max="11527" width="34.421875" style="0" bestFit="1" customWidth="1"/>
    <col min="11777" max="11777" width="38.7109375" style="0" customWidth="1"/>
    <col min="11778" max="11778" width="21.57421875" style="0" customWidth="1"/>
    <col min="11779" max="11779" width="16.00390625" style="0" bestFit="1" customWidth="1"/>
    <col min="11780" max="11780" width="24.140625" style="0" bestFit="1" customWidth="1"/>
    <col min="11781" max="11781" width="35.7109375" style="0" bestFit="1" customWidth="1"/>
    <col min="11782" max="11782" width="11.421875" style="0" customWidth="1"/>
    <col min="11783" max="11783" width="34.421875" style="0" bestFit="1" customWidth="1"/>
    <col min="12033" max="12033" width="38.7109375" style="0" customWidth="1"/>
    <col min="12034" max="12034" width="21.57421875" style="0" customWidth="1"/>
    <col min="12035" max="12035" width="16.00390625" style="0" bestFit="1" customWidth="1"/>
    <col min="12036" max="12036" width="24.140625" style="0" bestFit="1" customWidth="1"/>
    <col min="12037" max="12037" width="35.7109375" style="0" bestFit="1" customWidth="1"/>
    <col min="12038" max="12038" width="11.421875" style="0" customWidth="1"/>
    <col min="12039" max="12039" width="34.421875" style="0" bestFit="1" customWidth="1"/>
    <col min="12289" max="12289" width="38.7109375" style="0" customWidth="1"/>
    <col min="12290" max="12290" width="21.57421875" style="0" customWidth="1"/>
    <col min="12291" max="12291" width="16.00390625" style="0" bestFit="1" customWidth="1"/>
    <col min="12292" max="12292" width="24.140625" style="0" bestFit="1" customWidth="1"/>
    <col min="12293" max="12293" width="35.7109375" style="0" bestFit="1" customWidth="1"/>
    <col min="12294" max="12294" width="11.421875" style="0" customWidth="1"/>
    <col min="12295" max="12295" width="34.421875" style="0" bestFit="1" customWidth="1"/>
    <col min="12545" max="12545" width="38.7109375" style="0" customWidth="1"/>
    <col min="12546" max="12546" width="21.57421875" style="0" customWidth="1"/>
    <col min="12547" max="12547" width="16.00390625" style="0" bestFit="1" customWidth="1"/>
    <col min="12548" max="12548" width="24.140625" style="0" bestFit="1" customWidth="1"/>
    <col min="12549" max="12549" width="35.7109375" style="0" bestFit="1" customWidth="1"/>
    <col min="12550" max="12550" width="11.421875" style="0" customWidth="1"/>
    <col min="12551" max="12551" width="34.421875" style="0" bestFit="1" customWidth="1"/>
    <col min="12801" max="12801" width="38.7109375" style="0" customWidth="1"/>
    <col min="12802" max="12802" width="21.57421875" style="0" customWidth="1"/>
    <col min="12803" max="12803" width="16.00390625" style="0" bestFit="1" customWidth="1"/>
    <col min="12804" max="12804" width="24.140625" style="0" bestFit="1" customWidth="1"/>
    <col min="12805" max="12805" width="35.7109375" style="0" bestFit="1" customWidth="1"/>
    <col min="12806" max="12806" width="11.421875" style="0" customWidth="1"/>
    <col min="12807" max="12807" width="34.421875" style="0" bestFit="1" customWidth="1"/>
    <col min="13057" max="13057" width="38.7109375" style="0" customWidth="1"/>
    <col min="13058" max="13058" width="21.57421875" style="0" customWidth="1"/>
    <col min="13059" max="13059" width="16.00390625" style="0" bestFit="1" customWidth="1"/>
    <col min="13060" max="13060" width="24.140625" style="0" bestFit="1" customWidth="1"/>
    <col min="13061" max="13061" width="35.7109375" style="0" bestFit="1" customWidth="1"/>
    <col min="13062" max="13062" width="11.421875" style="0" customWidth="1"/>
    <col min="13063" max="13063" width="34.421875" style="0" bestFit="1" customWidth="1"/>
    <col min="13313" max="13313" width="38.7109375" style="0" customWidth="1"/>
    <col min="13314" max="13314" width="21.57421875" style="0" customWidth="1"/>
    <col min="13315" max="13315" width="16.00390625" style="0" bestFit="1" customWidth="1"/>
    <col min="13316" max="13316" width="24.140625" style="0" bestFit="1" customWidth="1"/>
    <col min="13317" max="13317" width="35.7109375" style="0" bestFit="1" customWidth="1"/>
    <col min="13318" max="13318" width="11.421875" style="0" customWidth="1"/>
    <col min="13319" max="13319" width="34.421875" style="0" bestFit="1" customWidth="1"/>
    <col min="13569" max="13569" width="38.7109375" style="0" customWidth="1"/>
    <col min="13570" max="13570" width="21.57421875" style="0" customWidth="1"/>
    <col min="13571" max="13571" width="16.00390625" style="0" bestFit="1" customWidth="1"/>
    <col min="13572" max="13572" width="24.140625" style="0" bestFit="1" customWidth="1"/>
    <col min="13573" max="13573" width="35.7109375" style="0" bestFit="1" customWidth="1"/>
    <col min="13574" max="13574" width="11.421875" style="0" customWidth="1"/>
    <col min="13575" max="13575" width="34.421875" style="0" bestFit="1" customWidth="1"/>
    <col min="13825" max="13825" width="38.7109375" style="0" customWidth="1"/>
    <col min="13826" max="13826" width="21.57421875" style="0" customWidth="1"/>
    <col min="13827" max="13827" width="16.00390625" style="0" bestFit="1" customWidth="1"/>
    <col min="13828" max="13828" width="24.140625" style="0" bestFit="1" customWidth="1"/>
    <col min="13829" max="13829" width="35.7109375" style="0" bestFit="1" customWidth="1"/>
    <col min="13830" max="13830" width="11.421875" style="0" customWidth="1"/>
    <col min="13831" max="13831" width="34.421875" style="0" bestFit="1" customWidth="1"/>
    <col min="14081" max="14081" width="38.7109375" style="0" customWidth="1"/>
    <col min="14082" max="14082" width="21.57421875" style="0" customWidth="1"/>
    <col min="14083" max="14083" width="16.00390625" style="0" bestFit="1" customWidth="1"/>
    <col min="14084" max="14084" width="24.140625" style="0" bestFit="1" customWidth="1"/>
    <col min="14085" max="14085" width="35.7109375" style="0" bestFit="1" customWidth="1"/>
    <col min="14086" max="14086" width="11.421875" style="0" customWidth="1"/>
    <col min="14087" max="14087" width="34.421875" style="0" bestFit="1" customWidth="1"/>
    <col min="14337" max="14337" width="38.7109375" style="0" customWidth="1"/>
    <col min="14338" max="14338" width="21.57421875" style="0" customWidth="1"/>
    <col min="14339" max="14339" width="16.00390625" style="0" bestFit="1" customWidth="1"/>
    <col min="14340" max="14340" width="24.140625" style="0" bestFit="1" customWidth="1"/>
    <col min="14341" max="14341" width="35.7109375" style="0" bestFit="1" customWidth="1"/>
    <col min="14342" max="14342" width="11.421875" style="0" customWidth="1"/>
    <col min="14343" max="14343" width="34.421875" style="0" bestFit="1" customWidth="1"/>
    <col min="14593" max="14593" width="38.7109375" style="0" customWidth="1"/>
    <col min="14594" max="14594" width="21.57421875" style="0" customWidth="1"/>
    <col min="14595" max="14595" width="16.00390625" style="0" bestFit="1" customWidth="1"/>
    <col min="14596" max="14596" width="24.140625" style="0" bestFit="1" customWidth="1"/>
    <col min="14597" max="14597" width="35.7109375" style="0" bestFit="1" customWidth="1"/>
    <col min="14598" max="14598" width="11.421875" style="0" customWidth="1"/>
    <col min="14599" max="14599" width="34.421875" style="0" bestFit="1" customWidth="1"/>
    <col min="14849" max="14849" width="38.7109375" style="0" customWidth="1"/>
    <col min="14850" max="14850" width="21.57421875" style="0" customWidth="1"/>
    <col min="14851" max="14851" width="16.00390625" style="0" bestFit="1" customWidth="1"/>
    <col min="14852" max="14852" width="24.140625" style="0" bestFit="1" customWidth="1"/>
    <col min="14853" max="14853" width="35.7109375" style="0" bestFit="1" customWidth="1"/>
    <col min="14854" max="14854" width="11.421875" style="0" customWidth="1"/>
    <col min="14855" max="14855" width="34.421875" style="0" bestFit="1" customWidth="1"/>
    <col min="15105" max="15105" width="38.7109375" style="0" customWidth="1"/>
    <col min="15106" max="15106" width="21.57421875" style="0" customWidth="1"/>
    <col min="15107" max="15107" width="16.00390625" style="0" bestFit="1" customWidth="1"/>
    <col min="15108" max="15108" width="24.140625" style="0" bestFit="1" customWidth="1"/>
    <col min="15109" max="15109" width="35.7109375" style="0" bestFit="1" customWidth="1"/>
    <col min="15110" max="15110" width="11.421875" style="0" customWidth="1"/>
    <col min="15111" max="15111" width="34.421875" style="0" bestFit="1" customWidth="1"/>
    <col min="15361" max="15361" width="38.7109375" style="0" customWidth="1"/>
    <col min="15362" max="15362" width="21.57421875" style="0" customWidth="1"/>
    <col min="15363" max="15363" width="16.00390625" style="0" bestFit="1" customWidth="1"/>
    <col min="15364" max="15364" width="24.140625" style="0" bestFit="1" customWidth="1"/>
    <col min="15365" max="15365" width="35.7109375" style="0" bestFit="1" customWidth="1"/>
    <col min="15366" max="15366" width="11.421875" style="0" customWidth="1"/>
    <col min="15367" max="15367" width="34.421875" style="0" bestFit="1" customWidth="1"/>
    <col min="15617" max="15617" width="38.7109375" style="0" customWidth="1"/>
    <col min="15618" max="15618" width="21.57421875" style="0" customWidth="1"/>
    <col min="15619" max="15619" width="16.00390625" style="0" bestFit="1" customWidth="1"/>
    <col min="15620" max="15620" width="24.140625" style="0" bestFit="1" customWidth="1"/>
    <col min="15621" max="15621" width="35.7109375" style="0" bestFit="1" customWidth="1"/>
    <col min="15622" max="15622" width="11.421875" style="0" customWidth="1"/>
    <col min="15623" max="15623" width="34.421875" style="0" bestFit="1" customWidth="1"/>
    <col min="15873" max="15873" width="38.7109375" style="0" customWidth="1"/>
    <col min="15874" max="15874" width="21.57421875" style="0" customWidth="1"/>
    <col min="15875" max="15875" width="16.00390625" style="0" bestFit="1" customWidth="1"/>
    <col min="15876" max="15876" width="24.140625" style="0" bestFit="1" customWidth="1"/>
    <col min="15877" max="15877" width="35.7109375" style="0" bestFit="1" customWidth="1"/>
    <col min="15878" max="15878" width="11.421875" style="0" customWidth="1"/>
    <col min="15879" max="15879" width="34.421875" style="0" bestFit="1" customWidth="1"/>
    <col min="16129" max="16129" width="38.7109375" style="0" customWidth="1"/>
    <col min="16130" max="16130" width="21.57421875" style="0" customWidth="1"/>
    <col min="16131" max="16131" width="16.00390625" style="0" bestFit="1" customWidth="1"/>
    <col min="16132" max="16132" width="24.140625" style="0" bestFit="1" customWidth="1"/>
    <col min="16133" max="16133" width="35.7109375" style="0" bestFit="1" customWidth="1"/>
    <col min="16134" max="16134" width="11.421875" style="0" customWidth="1"/>
    <col min="16135" max="16135" width="34.421875" style="0" bestFit="1" customWidth="1"/>
  </cols>
  <sheetData>
    <row r="1" spans="1:7" ht="15.75">
      <c r="A1" s="1"/>
      <c r="G1" s="2"/>
    </row>
    <row r="2" spans="1:7" ht="15.75">
      <c r="A2" s="1" t="s">
        <v>0</v>
      </c>
      <c r="D2" t="s">
        <v>1</v>
      </c>
      <c r="G2" s="2"/>
    </row>
    <row r="3" spans="1:7" ht="15.75">
      <c r="A3" s="1"/>
      <c r="G3" s="2"/>
    </row>
    <row r="4" ht="15.75">
      <c r="A4" s="1" t="s">
        <v>2</v>
      </c>
    </row>
    <row r="5" ht="15.75" thickBot="1"/>
    <row r="6" spans="1:5" ht="15.75">
      <c r="A6" s="3" t="s">
        <v>3</v>
      </c>
      <c r="B6" s="4" t="s">
        <v>4</v>
      </c>
      <c r="C6" s="4" t="s">
        <v>5</v>
      </c>
      <c r="D6" s="4" t="s">
        <v>6</v>
      </c>
      <c r="E6" s="5" t="s">
        <v>7</v>
      </c>
    </row>
    <row r="7" spans="1:5" ht="15">
      <c r="A7" s="6"/>
      <c r="B7" s="7" t="s">
        <v>10</v>
      </c>
      <c r="C7" s="7" t="s">
        <v>301</v>
      </c>
      <c r="D7" s="7" t="s">
        <v>11</v>
      </c>
      <c r="E7" s="8" t="s">
        <v>302</v>
      </c>
    </row>
    <row r="8" spans="1:5" ht="24.75">
      <c r="A8" s="9" t="s">
        <v>12</v>
      </c>
      <c r="B8" s="10"/>
      <c r="C8" s="11">
        <f>B8*4750</f>
        <v>0</v>
      </c>
      <c r="D8" s="12" t="s">
        <v>13</v>
      </c>
      <c r="E8" s="13">
        <f>C8*36</f>
        <v>0</v>
      </c>
    </row>
    <row r="9" spans="1:5" ht="15">
      <c r="A9" s="6"/>
      <c r="B9" s="7" t="s">
        <v>10</v>
      </c>
      <c r="C9" s="7" t="s">
        <v>303</v>
      </c>
      <c r="D9" s="7" t="s">
        <v>11</v>
      </c>
      <c r="E9" s="8" t="s">
        <v>304</v>
      </c>
    </row>
    <row r="10" spans="1:5" ht="24.75">
      <c r="A10" s="9" t="s">
        <v>14</v>
      </c>
      <c r="B10" s="10"/>
      <c r="C10" s="11">
        <f>B10*2400</f>
        <v>0</v>
      </c>
      <c r="D10" s="12" t="s">
        <v>15</v>
      </c>
      <c r="E10" s="13">
        <f>C10*36</f>
        <v>0</v>
      </c>
    </row>
    <row r="11" spans="1:5" ht="15">
      <c r="A11" s="6"/>
      <c r="B11" s="7" t="s">
        <v>10</v>
      </c>
      <c r="C11" s="7" t="s">
        <v>305</v>
      </c>
      <c r="D11" s="7" t="s">
        <v>11</v>
      </c>
      <c r="E11" s="8" t="s">
        <v>306</v>
      </c>
    </row>
    <row r="12" spans="1:5" ht="36.75">
      <c r="A12" s="9" t="s">
        <v>16</v>
      </c>
      <c r="B12" s="10"/>
      <c r="C12" s="11">
        <f>B12*5</f>
        <v>0</v>
      </c>
      <c r="D12" s="12" t="s">
        <v>17</v>
      </c>
      <c r="E12" s="13">
        <f>C12*36</f>
        <v>0</v>
      </c>
    </row>
    <row r="13" spans="1:5" ht="15">
      <c r="A13" s="6"/>
      <c r="B13" s="7" t="s">
        <v>10</v>
      </c>
      <c r="C13" s="7" t="s">
        <v>70</v>
      </c>
      <c r="D13" s="7" t="s">
        <v>11</v>
      </c>
      <c r="E13" s="8" t="s">
        <v>71</v>
      </c>
    </row>
    <row r="14" spans="1:5" ht="36.75">
      <c r="A14" s="9" t="s">
        <v>187</v>
      </c>
      <c r="B14" s="10"/>
      <c r="C14" s="11">
        <f>B14*10</f>
        <v>0</v>
      </c>
      <c r="D14" s="12" t="s">
        <v>17</v>
      </c>
      <c r="E14" s="13">
        <f>C14*36</f>
        <v>0</v>
      </c>
    </row>
    <row r="15" spans="1:5" ht="15">
      <c r="A15" s="14"/>
      <c r="B15" s="7" t="s">
        <v>10</v>
      </c>
      <c r="C15" s="7" t="s">
        <v>307</v>
      </c>
      <c r="D15" s="7" t="s">
        <v>11</v>
      </c>
      <c r="E15" s="8" t="s">
        <v>308</v>
      </c>
    </row>
    <row r="16" spans="1:5" ht="29.25" customHeight="1">
      <c r="A16" s="15" t="s">
        <v>19</v>
      </c>
      <c r="B16" s="10"/>
      <c r="C16" s="11">
        <f>B16*560</f>
        <v>0</v>
      </c>
      <c r="D16" s="12" t="s">
        <v>20</v>
      </c>
      <c r="E16" s="13">
        <f>C16*36</f>
        <v>0</v>
      </c>
    </row>
    <row r="17" spans="1:5" ht="15">
      <c r="A17" s="6"/>
      <c r="B17" s="7" t="s">
        <v>10</v>
      </c>
      <c r="C17" s="7" t="s">
        <v>309</v>
      </c>
      <c r="D17" s="7" t="s">
        <v>11</v>
      </c>
      <c r="E17" s="8" t="s">
        <v>310</v>
      </c>
    </row>
    <row r="18" spans="1:5" ht="29.25" customHeight="1" thickBot="1">
      <c r="A18" s="16" t="s">
        <v>21</v>
      </c>
      <c r="B18" s="17"/>
      <c r="C18" s="18">
        <f>B18*180</f>
        <v>0</v>
      </c>
      <c r="D18" s="19" t="s">
        <v>22</v>
      </c>
      <c r="E18" s="20">
        <f>C18*36</f>
        <v>0</v>
      </c>
    </row>
    <row r="19" spans="1:7" ht="15.75" thickBot="1">
      <c r="A19" s="21"/>
      <c r="B19" s="22"/>
      <c r="C19" s="21"/>
      <c r="D19" s="21"/>
      <c r="E19" s="100"/>
      <c r="F19" s="21"/>
      <c r="G19" s="21"/>
    </row>
    <row r="20" spans="3:5" ht="16.5" thickBot="1">
      <c r="C20" s="23" t="s">
        <v>23</v>
      </c>
      <c r="D20" s="24"/>
      <c r="E20" s="25">
        <f>SUM(E8,E10,E12,E14,E16,E18)</f>
        <v>0</v>
      </c>
    </row>
    <row r="21" spans="3:5" ht="15.75">
      <c r="C21" s="97"/>
      <c r="D21" s="98"/>
      <c r="E21" s="99"/>
    </row>
    <row r="22" ht="15">
      <c r="A22" s="26" t="s">
        <v>24</v>
      </c>
    </row>
    <row r="23" ht="15">
      <c r="A23" t="s">
        <v>25</v>
      </c>
    </row>
    <row r="24" spans="1:3" ht="15">
      <c r="A24" s="140" t="s">
        <v>26</v>
      </c>
      <c r="B24" s="140"/>
      <c r="C24" s="140"/>
    </row>
    <row r="25" spans="1:3" ht="15">
      <c r="A25" s="141" t="s">
        <v>27</v>
      </c>
      <c r="B25" s="141"/>
      <c r="C25" s="141"/>
    </row>
    <row r="26" ht="15.75" thickBot="1"/>
    <row r="27" spans="1:6" ht="31.5">
      <c r="A27" s="27" t="s">
        <v>28</v>
      </c>
      <c r="B27" s="28" t="s">
        <v>4</v>
      </c>
      <c r="C27" s="28" t="s">
        <v>5</v>
      </c>
      <c r="D27" s="28" t="s">
        <v>6</v>
      </c>
      <c r="E27" s="28" t="s">
        <v>7</v>
      </c>
      <c r="F27" s="29" t="s">
        <v>8</v>
      </c>
    </row>
    <row r="28" spans="1:6" ht="15">
      <c r="A28" s="142" t="s">
        <v>29</v>
      </c>
      <c r="B28" s="143"/>
      <c r="C28" s="143"/>
      <c r="D28" s="30" t="s">
        <v>30</v>
      </c>
      <c r="E28" s="103" t="s">
        <v>31</v>
      </c>
      <c r="F28" s="123" t="s">
        <v>328</v>
      </c>
    </row>
    <row r="29" spans="1:6" ht="15.75" thickBot="1">
      <c r="A29" s="33" t="s">
        <v>33</v>
      </c>
      <c r="B29" s="34" t="s">
        <v>34</v>
      </c>
      <c r="C29" s="34" t="s">
        <v>35</v>
      </c>
      <c r="D29" s="34" t="s">
        <v>36</v>
      </c>
      <c r="E29" s="34" t="s">
        <v>37</v>
      </c>
      <c r="F29" s="36" t="s">
        <v>329</v>
      </c>
    </row>
    <row r="30" spans="1:6" ht="23.25" customHeight="1">
      <c r="A30" s="37" t="s">
        <v>73</v>
      </c>
      <c r="B30" s="38" t="s">
        <v>93</v>
      </c>
      <c r="C30" s="38" t="s">
        <v>117</v>
      </c>
      <c r="D30" s="39" t="s">
        <v>177</v>
      </c>
      <c r="E30" s="79"/>
      <c r="F30" s="116"/>
    </row>
    <row r="31" spans="1:6" ht="23.25" customHeight="1">
      <c r="A31" s="37" t="s">
        <v>89</v>
      </c>
      <c r="B31" s="38" t="s">
        <v>158</v>
      </c>
      <c r="C31" s="38" t="s">
        <v>175</v>
      </c>
      <c r="D31" s="39" t="s">
        <v>178</v>
      </c>
      <c r="E31" s="40"/>
      <c r="F31" s="116"/>
    </row>
    <row r="32" spans="1:6" ht="23.25" customHeight="1">
      <c r="A32" s="37" t="s">
        <v>73</v>
      </c>
      <c r="B32" s="38" t="s">
        <v>93</v>
      </c>
      <c r="C32" s="38" t="s">
        <v>117</v>
      </c>
      <c r="D32" s="39" t="s">
        <v>179</v>
      </c>
      <c r="E32" s="40"/>
      <c r="F32" s="116"/>
    </row>
    <row r="33" spans="1:6" ht="23.25" customHeight="1">
      <c r="A33" s="37" t="s">
        <v>89</v>
      </c>
      <c r="B33" s="38" t="s">
        <v>158</v>
      </c>
      <c r="C33" s="38" t="s">
        <v>175</v>
      </c>
      <c r="D33" s="39" t="s">
        <v>180</v>
      </c>
      <c r="E33" s="40"/>
      <c r="F33" s="116"/>
    </row>
    <row r="34" spans="1:6" ht="23.25" customHeight="1">
      <c r="A34" s="37" t="s">
        <v>79</v>
      </c>
      <c r="B34" s="38" t="s">
        <v>99</v>
      </c>
      <c r="C34" s="38" t="s">
        <v>176</v>
      </c>
      <c r="D34" s="39">
        <v>585700950</v>
      </c>
      <c r="E34" s="40"/>
      <c r="F34" s="116"/>
    </row>
    <row r="35" spans="1:6" ht="23.25" customHeight="1">
      <c r="A35" s="37" t="s">
        <v>79</v>
      </c>
      <c r="B35" s="38" t="s">
        <v>111</v>
      </c>
      <c r="C35" s="38">
        <v>41</v>
      </c>
      <c r="D35" s="39" t="s">
        <v>181</v>
      </c>
      <c r="E35" s="42"/>
      <c r="F35" s="124"/>
    </row>
    <row r="36" spans="1:6" ht="23.25" customHeight="1">
      <c r="A36" s="37" t="s">
        <v>74</v>
      </c>
      <c r="B36" s="43" t="s">
        <v>113</v>
      </c>
      <c r="C36" s="43">
        <v>1644</v>
      </c>
      <c r="D36" s="39" t="s">
        <v>182</v>
      </c>
      <c r="E36" s="42"/>
      <c r="F36" s="124"/>
    </row>
    <row r="37" spans="1:6" ht="23.25" customHeight="1">
      <c r="A37" s="37" t="s">
        <v>91</v>
      </c>
      <c r="B37" s="38" t="s">
        <v>114</v>
      </c>
      <c r="C37" s="38" t="s">
        <v>121</v>
      </c>
      <c r="D37" s="39" t="s">
        <v>183</v>
      </c>
      <c r="E37" s="42"/>
      <c r="F37" s="124"/>
    </row>
    <row r="38" spans="1:6" ht="23.25" customHeight="1">
      <c r="A38" s="37" t="s">
        <v>76</v>
      </c>
      <c r="B38" s="38" t="s">
        <v>112</v>
      </c>
      <c r="C38" s="38">
        <v>48</v>
      </c>
      <c r="D38" s="39" t="s">
        <v>184</v>
      </c>
      <c r="E38" s="42"/>
      <c r="F38" s="124"/>
    </row>
    <row r="39" spans="1:6" ht="23.25" customHeight="1">
      <c r="A39" s="37" t="s">
        <v>77</v>
      </c>
      <c r="B39" s="38" t="s">
        <v>108</v>
      </c>
      <c r="C39" s="38">
        <v>15</v>
      </c>
      <c r="D39" s="39" t="s">
        <v>185</v>
      </c>
      <c r="E39" s="42"/>
      <c r="F39" s="124"/>
    </row>
    <row r="40" spans="1:6" ht="23.25" customHeight="1">
      <c r="A40" s="37" t="s">
        <v>89</v>
      </c>
      <c r="B40" s="38" t="s">
        <v>299</v>
      </c>
      <c r="C40" s="38">
        <v>22</v>
      </c>
      <c r="D40" s="39" t="s">
        <v>313</v>
      </c>
      <c r="E40" s="42"/>
      <c r="F40" s="124"/>
    </row>
    <row r="41" spans="1:6" ht="29.25" customHeight="1" thickBot="1">
      <c r="A41" s="44" t="s">
        <v>311</v>
      </c>
      <c r="B41" s="45" t="s">
        <v>312</v>
      </c>
      <c r="C41" s="45">
        <v>11</v>
      </c>
      <c r="D41" s="46" t="s">
        <v>314</v>
      </c>
      <c r="E41" s="47"/>
      <c r="F41" s="125"/>
    </row>
    <row r="42" spans="1:7" ht="23.25" customHeight="1" thickBot="1">
      <c r="A42" s="48"/>
      <c r="B42" s="48"/>
      <c r="C42" s="48"/>
      <c r="D42" s="48"/>
      <c r="E42" s="49"/>
      <c r="F42" s="50"/>
      <c r="G42" s="51"/>
    </row>
    <row r="43" spans="1:6" ht="23.25" customHeight="1" thickBot="1">
      <c r="A43" s="48"/>
      <c r="B43" s="48"/>
      <c r="C43" s="23" t="s">
        <v>38</v>
      </c>
      <c r="D43" s="24"/>
      <c r="E43" s="119">
        <f>SUM(E30:E41)</f>
        <v>0</v>
      </c>
      <c r="F43" s="120">
        <f>SUM(F30:F41)</f>
        <v>0</v>
      </c>
    </row>
    <row r="47" spans="1:4" ht="18">
      <c r="A47" s="52" t="s">
        <v>39</v>
      </c>
      <c r="B47" s="121"/>
      <c r="C47" s="122"/>
      <c r="D47" s="55">
        <f>(C8+C10+C12+C14+C16+C18)</f>
        <v>0</v>
      </c>
    </row>
    <row r="48" spans="1:4" ht="18">
      <c r="A48" s="52" t="s">
        <v>123</v>
      </c>
      <c r="B48" s="53"/>
      <c r="C48" s="54"/>
      <c r="D48" s="55">
        <f>D47*36</f>
        <v>0</v>
      </c>
    </row>
    <row r="49" spans="1:4" ht="18">
      <c r="A49" s="52" t="s">
        <v>326</v>
      </c>
      <c r="B49" s="121"/>
      <c r="C49" s="122"/>
      <c r="D49" s="55">
        <f>SUM(F30:F41)</f>
        <v>0</v>
      </c>
    </row>
    <row r="50" spans="1:4" ht="18">
      <c r="A50" s="52" t="s">
        <v>327</v>
      </c>
      <c r="B50" s="121"/>
      <c r="C50" s="122"/>
      <c r="D50" s="55">
        <f>D49*36</f>
        <v>0</v>
      </c>
    </row>
    <row r="51" spans="1:4" ht="18">
      <c r="A51" s="52" t="s">
        <v>40</v>
      </c>
      <c r="B51" s="121"/>
      <c r="C51" s="122"/>
      <c r="D51" s="55">
        <f>SUM(E30:E41)</f>
        <v>0</v>
      </c>
    </row>
    <row r="52" spans="1:4" ht="18">
      <c r="A52" s="56"/>
      <c r="B52" s="56"/>
      <c r="C52" s="57"/>
      <c r="D52" s="56"/>
    </row>
    <row r="53" spans="1:4" ht="18">
      <c r="A53" s="144" t="s">
        <v>41</v>
      </c>
      <c r="B53" s="145"/>
      <c r="C53" s="146"/>
      <c r="D53" s="55">
        <f>D48+D50+D51</f>
        <v>0</v>
      </c>
    </row>
    <row r="54" spans="1:4" ht="18">
      <c r="A54" s="53" t="s">
        <v>42</v>
      </c>
      <c r="B54" s="121"/>
      <c r="C54" s="122"/>
      <c r="D54" s="58">
        <f>D53*0.21</f>
        <v>0</v>
      </c>
    </row>
    <row r="55" spans="1:4" ht="18">
      <c r="A55" s="59" t="s">
        <v>43</v>
      </c>
      <c r="B55" s="126"/>
      <c r="C55" s="127"/>
      <c r="D55" s="62">
        <f>D53+D54</f>
        <v>0</v>
      </c>
    </row>
    <row r="60" spans="1:6" ht="15">
      <c r="A60" s="147" t="s">
        <v>332</v>
      </c>
      <c r="B60" s="148"/>
      <c r="C60" s="148"/>
      <c r="D60" s="148"/>
      <c r="E60" s="148"/>
      <c r="F60" s="148"/>
    </row>
  </sheetData>
  <protectedRanges>
    <protectedRange sqref="E30:F41" name="Oblast1_4"/>
    <protectedRange sqref="B8 B10 B12 B16 B18 B14 E30:F41" name="Oblast1_1"/>
  </protectedRanges>
  <mergeCells count="5">
    <mergeCell ref="A24:C24"/>
    <mergeCell ref="A25:C25"/>
    <mergeCell ref="A28:C28"/>
    <mergeCell ref="A53:C53"/>
    <mergeCell ref="A60:F60"/>
  </mergeCells>
  <printOptions/>
  <pageMargins left="0.7" right="0.7" top="0.787401575" bottom="0.787401575" header="0.3" footer="0.3"/>
  <pageSetup fitToHeight="0" fitToWidth="1" horizontalDpi="600" verticalDpi="600" orientation="portrait" paperSize="9" scale="68" r:id="rId3"/>
  <ignoredErrors>
    <ignoredError sqref="D4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59"/>
  <sheetViews>
    <sheetView workbookViewId="0" topLeftCell="A37">
      <selection activeCell="A59" sqref="A59:F59"/>
    </sheetView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bestFit="1" customWidth="1"/>
    <col min="5" max="5" width="24.7109375" style="0" customWidth="1"/>
    <col min="6" max="6" width="22.2812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0</v>
      </c>
      <c r="D2" s="76" t="s">
        <v>186</v>
      </c>
      <c r="G2" s="2"/>
    </row>
    <row r="3" spans="1:7" ht="15.75">
      <c r="A3" s="1"/>
      <c r="G3" s="2"/>
    </row>
    <row r="4" ht="15.75">
      <c r="A4" s="1" t="s">
        <v>2</v>
      </c>
    </row>
    <row r="6" ht="15.75" thickBot="1"/>
    <row r="7" spans="1:5" ht="15.75">
      <c r="A7" s="3" t="s">
        <v>56</v>
      </c>
      <c r="B7" s="4" t="s">
        <v>4</v>
      </c>
      <c r="C7" s="4" t="s">
        <v>5</v>
      </c>
      <c r="D7" s="4" t="s">
        <v>6</v>
      </c>
      <c r="E7" s="5" t="s">
        <v>7</v>
      </c>
    </row>
    <row r="8" spans="1:5" ht="15">
      <c r="A8" s="6"/>
      <c r="B8" s="7" t="s">
        <v>10</v>
      </c>
      <c r="C8" s="7" t="s">
        <v>315</v>
      </c>
      <c r="D8" s="7" t="s">
        <v>11</v>
      </c>
      <c r="E8" s="8" t="s">
        <v>316</v>
      </c>
    </row>
    <row r="9" spans="1:5" ht="24.75">
      <c r="A9" s="9" t="s">
        <v>12</v>
      </c>
      <c r="B9" s="10"/>
      <c r="C9" s="11">
        <f>B9*7870</f>
        <v>0</v>
      </c>
      <c r="D9" s="12" t="s">
        <v>13</v>
      </c>
      <c r="E9" s="13">
        <f>C9*36</f>
        <v>0</v>
      </c>
    </row>
    <row r="10" spans="1:5" ht="15">
      <c r="A10" s="6"/>
      <c r="B10" s="7" t="s">
        <v>10</v>
      </c>
      <c r="C10" s="7" t="s">
        <v>317</v>
      </c>
      <c r="D10" s="7" t="s">
        <v>11</v>
      </c>
      <c r="E10" s="8" t="s">
        <v>318</v>
      </c>
    </row>
    <row r="11" spans="1:5" ht="36.75">
      <c r="A11" s="9" t="s">
        <v>14</v>
      </c>
      <c r="B11" s="10"/>
      <c r="C11" s="11">
        <f>B11*4150</f>
        <v>0</v>
      </c>
      <c r="D11" s="12" t="s">
        <v>15</v>
      </c>
      <c r="E11" s="13">
        <f>C11*36</f>
        <v>0</v>
      </c>
    </row>
    <row r="12" spans="1:5" ht="15">
      <c r="A12" s="6"/>
      <c r="B12" s="7" t="s">
        <v>10</v>
      </c>
      <c r="C12" s="7" t="s">
        <v>189</v>
      </c>
      <c r="D12" s="7" t="s">
        <v>11</v>
      </c>
      <c r="E12" s="8" t="s">
        <v>190</v>
      </c>
    </row>
    <row r="13" spans="1:5" ht="36.75">
      <c r="A13" s="9" t="s">
        <v>16</v>
      </c>
      <c r="B13" s="10"/>
      <c r="C13" s="11">
        <f>B13*15</f>
        <v>0</v>
      </c>
      <c r="D13" s="12" t="s">
        <v>17</v>
      </c>
      <c r="E13" s="13">
        <f>C13*36</f>
        <v>0</v>
      </c>
    </row>
    <row r="14" spans="1:5" ht="15">
      <c r="A14" s="14"/>
      <c r="B14" s="7" t="s">
        <v>10</v>
      </c>
      <c r="C14" s="7" t="s">
        <v>70</v>
      </c>
      <c r="D14" s="7" t="s">
        <v>11</v>
      </c>
      <c r="E14" s="8" t="s">
        <v>71</v>
      </c>
    </row>
    <row r="15" spans="1:5" ht="36.75">
      <c r="A15" s="9" t="s">
        <v>188</v>
      </c>
      <c r="B15" s="10"/>
      <c r="C15" s="11">
        <f>B15*10</f>
        <v>0</v>
      </c>
      <c r="D15" s="12" t="s">
        <v>17</v>
      </c>
      <c r="E15" s="13">
        <f>C15*36</f>
        <v>0</v>
      </c>
    </row>
    <row r="16" spans="1:5" ht="15">
      <c r="A16" s="14"/>
      <c r="B16" s="7" t="s">
        <v>10</v>
      </c>
      <c r="C16" s="7" t="s">
        <v>141</v>
      </c>
      <c r="D16" s="7" t="s">
        <v>11</v>
      </c>
      <c r="E16" s="8" t="s">
        <v>142</v>
      </c>
    </row>
    <row r="17" spans="1:5" ht="24.75">
      <c r="A17" s="15" t="s">
        <v>19</v>
      </c>
      <c r="B17" s="10"/>
      <c r="C17" s="11">
        <f>B17*2600</f>
        <v>0</v>
      </c>
      <c r="D17" s="12" t="s">
        <v>20</v>
      </c>
      <c r="E17" s="13">
        <f>C17*36</f>
        <v>0</v>
      </c>
    </row>
    <row r="18" spans="1:5" ht="15">
      <c r="A18" s="6"/>
      <c r="B18" s="7" t="s">
        <v>10</v>
      </c>
      <c r="C18" s="7" t="s">
        <v>319</v>
      </c>
      <c r="D18" s="7" t="s">
        <v>11</v>
      </c>
      <c r="E18" s="8" t="s">
        <v>320</v>
      </c>
    </row>
    <row r="19" spans="1:5" ht="38.25" customHeight="1" thickBot="1">
      <c r="A19" s="16" t="s">
        <v>21</v>
      </c>
      <c r="B19" s="17"/>
      <c r="C19" s="18">
        <f>B19*310</f>
        <v>0</v>
      </c>
      <c r="D19" s="19" t="s">
        <v>22</v>
      </c>
      <c r="E19" s="20">
        <f>C19*36</f>
        <v>0</v>
      </c>
    </row>
    <row r="20" spans="1:7" ht="15.75" thickBot="1">
      <c r="A20" s="21"/>
      <c r="B20" s="22"/>
      <c r="C20" s="21"/>
      <c r="D20" s="89"/>
      <c r="E20" s="100"/>
      <c r="F20" s="21"/>
      <c r="G20" s="21"/>
    </row>
    <row r="21" spans="3:5" ht="16.5" thickBot="1">
      <c r="C21" s="23" t="s">
        <v>57</v>
      </c>
      <c r="D21" s="24"/>
      <c r="E21" s="25">
        <f>SUM(E9,E11,E13,E15,E17,E19)</f>
        <v>0</v>
      </c>
    </row>
    <row r="22" spans="3:5" ht="15.75">
      <c r="C22" s="97"/>
      <c r="D22" s="98"/>
      <c r="E22" s="99"/>
    </row>
    <row r="23" ht="15">
      <c r="A23" s="26" t="s">
        <v>58</v>
      </c>
    </row>
    <row r="24" ht="15">
      <c r="A24" t="s">
        <v>25</v>
      </c>
    </row>
    <row r="25" spans="1:7" ht="15">
      <c r="A25" s="140" t="s">
        <v>26</v>
      </c>
      <c r="B25" s="140"/>
      <c r="C25" s="140"/>
      <c r="D25" s="75"/>
      <c r="E25" s="75"/>
      <c r="F25" s="75"/>
      <c r="G25" s="75"/>
    </row>
    <row r="26" spans="1:7" ht="15">
      <c r="A26" s="141" t="s">
        <v>27</v>
      </c>
      <c r="B26" s="141"/>
      <c r="C26" s="141"/>
      <c r="D26" s="75"/>
      <c r="E26" s="75"/>
      <c r="F26" s="75"/>
      <c r="G26" s="75"/>
    </row>
    <row r="28" ht="15.75" thickBot="1"/>
    <row r="29" spans="1:6" ht="31.5">
      <c r="A29" s="27" t="s">
        <v>59</v>
      </c>
      <c r="B29" s="28" t="s">
        <v>4</v>
      </c>
      <c r="C29" s="28" t="s">
        <v>5</v>
      </c>
      <c r="D29" s="28" t="s">
        <v>6</v>
      </c>
      <c r="E29" s="28" t="s">
        <v>7</v>
      </c>
      <c r="F29" s="128" t="s">
        <v>8</v>
      </c>
    </row>
    <row r="30" spans="1:6" ht="24.75">
      <c r="A30" s="142" t="s">
        <v>29</v>
      </c>
      <c r="B30" s="143"/>
      <c r="C30" s="143"/>
      <c r="D30" s="30" t="s">
        <v>30</v>
      </c>
      <c r="E30" s="31" t="s">
        <v>31</v>
      </c>
      <c r="F30" s="129" t="s">
        <v>330</v>
      </c>
    </row>
    <row r="31" spans="1:6" ht="21" customHeight="1" thickBot="1">
      <c r="A31" s="33" t="s">
        <v>33</v>
      </c>
      <c r="B31" s="34" t="s">
        <v>34</v>
      </c>
      <c r="C31" s="34" t="s">
        <v>35</v>
      </c>
      <c r="D31" s="34" t="s">
        <v>36</v>
      </c>
      <c r="E31" s="35" t="s">
        <v>37</v>
      </c>
      <c r="F31" s="115" t="s">
        <v>37</v>
      </c>
    </row>
    <row r="32" spans="1:6" ht="120.75">
      <c r="A32" s="77" t="s">
        <v>191</v>
      </c>
      <c r="B32" s="78" t="s">
        <v>193</v>
      </c>
      <c r="C32" s="78">
        <v>26</v>
      </c>
      <c r="D32" s="78" t="s">
        <v>198</v>
      </c>
      <c r="E32" s="79"/>
      <c r="F32" s="130"/>
    </row>
    <row r="33" spans="1:6" ht="27.75" customHeight="1">
      <c r="A33" s="90" t="s">
        <v>73</v>
      </c>
      <c r="B33" s="39" t="s">
        <v>248</v>
      </c>
      <c r="C33" s="39">
        <v>131</v>
      </c>
      <c r="D33" s="39" t="s">
        <v>321</v>
      </c>
      <c r="E33" s="40"/>
      <c r="F33" s="116"/>
    </row>
    <row r="34" spans="1:6" ht="27.75" customHeight="1">
      <c r="A34" s="90" t="s">
        <v>73</v>
      </c>
      <c r="B34" s="39" t="s">
        <v>250</v>
      </c>
      <c r="C34" s="39">
        <v>6</v>
      </c>
      <c r="D34" s="39" t="s">
        <v>322</v>
      </c>
      <c r="E34" s="40"/>
      <c r="F34" s="116"/>
    </row>
    <row r="35" spans="1:6" ht="27.75" customHeight="1">
      <c r="A35" s="90" t="s">
        <v>192</v>
      </c>
      <c r="B35" s="39" t="s">
        <v>195</v>
      </c>
      <c r="C35" s="39">
        <v>16</v>
      </c>
      <c r="D35" s="39" t="s">
        <v>199</v>
      </c>
      <c r="E35" s="40"/>
      <c r="F35" s="116"/>
    </row>
    <row r="36" spans="1:6" ht="27.75" customHeight="1">
      <c r="A36" s="90" t="s">
        <v>88</v>
      </c>
      <c r="B36" s="39" t="s">
        <v>109</v>
      </c>
      <c r="C36" s="39" t="s">
        <v>120</v>
      </c>
      <c r="D36" s="39" t="s">
        <v>200</v>
      </c>
      <c r="E36" s="40"/>
      <c r="F36" s="116"/>
    </row>
    <row r="37" spans="1:6" ht="27.75" customHeight="1">
      <c r="A37" s="37" t="s">
        <v>92</v>
      </c>
      <c r="B37" s="38" t="s">
        <v>115</v>
      </c>
      <c r="C37" s="38">
        <v>3304</v>
      </c>
      <c r="D37" s="39" t="s">
        <v>201</v>
      </c>
      <c r="E37" s="41"/>
      <c r="F37" s="131"/>
    </row>
    <row r="38" spans="1:6" ht="27.75" customHeight="1">
      <c r="A38" s="37" t="s">
        <v>73</v>
      </c>
      <c r="B38" s="38" t="s">
        <v>116</v>
      </c>
      <c r="C38" s="38" t="s">
        <v>122</v>
      </c>
      <c r="D38" s="39" t="s">
        <v>202</v>
      </c>
      <c r="E38" s="41"/>
      <c r="F38" s="131"/>
    </row>
    <row r="39" spans="1:6" ht="27.75" customHeight="1">
      <c r="A39" s="37" t="s">
        <v>90</v>
      </c>
      <c r="B39" s="43" t="s">
        <v>98</v>
      </c>
      <c r="C39" s="43">
        <v>1229</v>
      </c>
      <c r="D39" s="39" t="s">
        <v>203</v>
      </c>
      <c r="E39" s="41"/>
      <c r="F39" s="131"/>
    </row>
    <row r="40" spans="1:6" ht="27.75" customHeight="1">
      <c r="A40" s="37" t="s">
        <v>89</v>
      </c>
      <c r="B40" s="38" t="s">
        <v>110</v>
      </c>
      <c r="C40" s="38">
        <v>14</v>
      </c>
      <c r="D40" s="39" t="s">
        <v>204</v>
      </c>
      <c r="E40" s="42"/>
      <c r="F40" s="124"/>
    </row>
    <row r="41" spans="1:6" ht="27.75" customHeight="1" thickBot="1">
      <c r="A41" s="44" t="s">
        <v>73</v>
      </c>
      <c r="B41" s="45" t="s">
        <v>196</v>
      </c>
      <c r="C41" s="45">
        <v>40</v>
      </c>
      <c r="D41" s="46" t="s">
        <v>205</v>
      </c>
      <c r="E41" s="47"/>
      <c r="F41" s="125"/>
    </row>
    <row r="42" spans="1:7" ht="21" customHeight="1" thickBot="1">
      <c r="A42" s="48"/>
      <c r="B42" s="48"/>
      <c r="C42" s="48"/>
      <c r="D42" s="48"/>
      <c r="E42" s="49"/>
      <c r="F42" s="50"/>
      <c r="G42" s="51"/>
    </row>
    <row r="43" spans="1:6" ht="21" customHeight="1" thickBot="1">
      <c r="A43" s="48"/>
      <c r="B43" s="48"/>
      <c r="C43" s="23" t="s">
        <v>60</v>
      </c>
      <c r="D43" s="24"/>
      <c r="E43" s="119">
        <f>SUM(E32:E41)</f>
        <v>0</v>
      </c>
      <c r="F43" s="120">
        <f>SUM(F32:F41)</f>
        <v>0</v>
      </c>
    </row>
    <row r="46" spans="1:4" ht="18">
      <c r="A46" s="52" t="s">
        <v>39</v>
      </c>
      <c r="B46" s="121"/>
      <c r="C46" s="122"/>
      <c r="D46" s="55">
        <f>(C9+C11+C13+C15+C17+C19)</f>
        <v>0</v>
      </c>
    </row>
    <row r="47" spans="1:4" ht="18">
      <c r="A47" s="52" t="s">
        <v>123</v>
      </c>
      <c r="B47" s="121"/>
      <c r="C47" s="122"/>
      <c r="D47" s="55">
        <f>D46*36</f>
        <v>0</v>
      </c>
    </row>
    <row r="48" spans="1:4" ht="18">
      <c r="A48" s="52" t="s">
        <v>326</v>
      </c>
      <c r="B48" s="121"/>
      <c r="C48" s="122"/>
      <c r="D48" s="55">
        <f>SUM(F32:F41)</f>
        <v>0</v>
      </c>
    </row>
    <row r="49" spans="1:4" ht="18">
      <c r="A49" s="52" t="s">
        <v>327</v>
      </c>
      <c r="B49" s="121"/>
      <c r="C49" s="122"/>
      <c r="D49" s="55">
        <f>D48*36</f>
        <v>0</v>
      </c>
    </row>
    <row r="50" spans="1:4" ht="18">
      <c r="A50" s="52" t="s">
        <v>40</v>
      </c>
      <c r="B50" s="121"/>
      <c r="C50" s="122"/>
      <c r="D50" s="55">
        <f>SUM(E32:E41)</f>
        <v>0</v>
      </c>
    </row>
    <row r="51" spans="1:4" ht="18">
      <c r="A51" s="56"/>
      <c r="B51" s="56"/>
      <c r="C51" s="57"/>
      <c r="D51" s="56"/>
    </row>
    <row r="52" spans="1:4" ht="18">
      <c r="A52" s="149" t="s">
        <v>61</v>
      </c>
      <c r="B52" s="145"/>
      <c r="C52" s="146"/>
      <c r="D52" s="55">
        <f>D47+D49+D50</f>
        <v>0</v>
      </c>
    </row>
    <row r="53" spans="1:4" ht="18">
      <c r="A53" s="53" t="s">
        <v>42</v>
      </c>
      <c r="B53" s="121"/>
      <c r="C53" s="122"/>
      <c r="D53" s="58">
        <f>D52*0.21</f>
        <v>0</v>
      </c>
    </row>
    <row r="54" spans="1:4" ht="18">
      <c r="A54" s="59" t="s">
        <v>43</v>
      </c>
      <c r="B54" s="126"/>
      <c r="C54" s="127"/>
      <c r="D54" s="62">
        <f>D52+D53</f>
        <v>0</v>
      </c>
    </row>
    <row r="59" spans="1:6" ht="15">
      <c r="A59" s="147" t="s">
        <v>332</v>
      </c>
      <c r="B59" s="148"/>
      <c r="C59" s="148"/>
      <c r="D59" s="148"/>
      <c r="E59" s="148"/>
      <c r="F59" s="148"/>
    </row>
  </sheetData>
  <protectedRanges>
    <protectedRange sqref="E32:F41" name="Oblast1_5"/>
    <protectedRange sqref="B9 B11 B13 B15 B19 B17" name="Oblast1_2"/>
  </protectedRanges>
  <mergeCells count="5">
    <mergeCell ref="A25:C25"/>
    <mergeCell ref="A26:C26"/>
    <mergeCell ref="A30:C30"/>
    <mergeCell ref="A52:C52"/>
    <mergeCell ref="A59:F59"/>
  </mergeCells>
  <printOptions/>
  <pageMargins left="0.7" right="0.7" top="0.787401575" bottom="0.787401575" header="0.3" footer="0.3"/>
  <pageSetup fitToHeight="0" fitToWidth="1" horizontalDpi="600" verticalDpi="600" orientation="portrait" paperSize="9" scale="72" r:id="rId3"/>
  <ignoredErrors>
    <ignoredError sqref="D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workbookViewId="0" topLeftCell="A1"/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customWidth="1"/>
    <col min="5" max="5" width="14.8515625" style="0" bestFit="1" customWidth="1"/>
    <col min="6" max="6" width="12.5742187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246</v>
      </c>
      <c r="D2" s="76" t="s">
        <v>214</v>
      </c>
      <c r="G2" s="2"/>
    </row>
    <row r="3" spans="1:7" ht="15.75">
      <c r="A3" s="1"/>
      <c r="G3" s="2"/>
    </row>
    <row r="4" ht="15.75">
      <c r="A4" s="1" t="s">
        <v>2</v>
      </c>
    </row>
    <row r="6" ht="15">
      <c r="A6" s="26" t="s">
        <v>213</v>
      </c>
    </row>
    <row r="7" ht="15">
      <c r="A7" t="s">
        <v>25</v>
      </c>
    </row>
    <row r="8" spans="1:7" ht="15">
      <c r="A8" s="140" t="s">
        <v>26</v>
      </c>
      <c r="B8" s="140"/>
      <c r="C8" s="140"/>
      <c r="D8" s="75"/>
      <c r="E8" s="75"/>
      <c r="F8" s="75"/>
      <c r="G8" s="75"/>
    </row>
    <row r="9" spans="1:7" ht="15">
      <c r="A9" s="141" t="s">
        <v>27</v>
      </c>
      <c r="B9" s="141"/>
      <c r="C9" s="141"/>
      <c r="D9" s="75"/>
      <c r="E9" s="75"/>
      <c r="F9" s="75"/>
      <c r="G9" s="75"/>
    </row>
    <row r="10" ht="15.75" thickBot="1"/>
    <row r="11" ht="32.25" thickBot="1">
      <c r="A11" s="27" t="s">
        <v>206</v>
      </c>
    </row>
    <row r="12" spans="1:6" ht="15">
      <c r="A12" s="28" t="s">
        <v>4</v>
      </c>
      <c r="B12" s="28" t="s">
        <v>5</v>
      </c>
      <c r="C12" s="28" t="s">
        <v>6</v>
      </c>
      <c r="D12" s="28" t="s">
        <v>7</v>
      </c>
      <c r="E12" s="28" t="s">
        <v>8</v>
      </c>
      <c r="F12" s="29" t="s">
        <v>9</v>
      </c>
    </row>
    <row r="13" spans="1:6" ht="48.75">
      <c r="A13" s="142" t="s">
        <v>29</v>
      </c>
      <c r="B13" s="143"/>
      <c r="C13" s="143"/>
      <c r="D13" s="31" t="s">
        <v>31</v>
      </c>
      <c r="E13" s="31" t="s">
        <v>32</v>
      </c>
      <c r="F13" s="32" t="s">
        <v>72</v>
      </c>
    </row>
    <row r="14" spans="1:6" ht="21" customHeight="1" thickBot="1">
      <c r="A14" s="33" t="s">
        <v>33</v>
      </c>
      <c r="B14" s="34" t="s">
        <v>34</v>
      </c>
      <c r="C14" s="34" t="s">
        <v>35</v>
      </c>
      <c r="D14" s="35" t="s">
        <v>37</v>
      </c>
      <c r="E14" s="35" t="s">
        <v>37</v>
      </c>
      <c r="F14" s="36" t="s">
        <v>37</v>
      </c>
    </row>
    <row r="15" spans="1:6" ht="25.5" customHeight="1">
      <c r="A15" s="77" t="s">
        <v>73</v>
      </c>
      <c r="B15" s="78" t="s">
        <v>96</v>
      </c>
      <c r="C15" s="78" t="s">
        <v>211</v>
      </c>
      <c r="D15" s="79"/>
      <c r="E15" s="79"/>
      <c r="F15" s="91">
        <f>D15+(E15*36)</f>
        <v>0</v>
      </c>
    </row>
    <row r="16" spans="1:6" ht="27.75" customHeight="1">
      <c r="A16" s="90" t="s">
        <v>89</v>
      </c>
      <c r="B16" s="39" t="s">
        <v>158</v>
      </c>
      <c r="C16" s="39">
        <v>1</v>
      </c>
      <c r="D16" s="40"/>
      <c r="E16" s="40"/>
      <c r="F16" s="92">
        <f aca="true" t="shared" si="0" ref="F16:F25">D16+(E16*36)</f>
        <v>0</v>
      </c>
    </row>
    <row r="17" spans="1:6" ht="27.75" customHeight="1">
      <c r="A17" s="90" t="s">
        <v>143</v>
      </c>
      <c r="B17" s="39" t="s">
        <v>208</v>
      </c>
      <c r="C17" s="39">
        <v>3</v>
      </c>
      <c r="D17" s="40"/>
      <c r="E17" s="40"/>
      <c r="F17" s="92">
        <f t="shared" si="0"/>
        <v>0</v>
      </c>
    </row>
    <row r="18" spans="1:6" ht="27.75" customHeight="1">
      <c r="A18" s="90" t="s">
        <v>78</v>
      </c>
      <c r="B18" s="39" t="s">
        <v>98</v>
      </c>
      <c r="C18" s="39" t="s">
        <v>212</v>
      </c>
      <c r="D18" s="40"/>
      <c r="E18" s="40"/>
      <c r="F18" s="92">
        <f t="shared" si="0"/>
        <v>0</v>
      </c>
    </row>
    <row r="19" spans="1:6" ht="27.75" customHeight="1">
      <c r="A19" s="90" t="s">
        <v>88</v>
      </c>
      <c r="B19" s="39" t="s">
        <v>209</v>
      </c>
      <c r="C19" s="39">
        <v>26</v>
      </c>
      <c r="D19" s="40"/>
      <c r="E19" s="40"/>
      <c r="F19" s="92">
        <f t="shared" si="0"/>
        <v>0</v>
      </c>
    </row>
    <row r="20" spans="1:6" ht="27.75" customHeight="1">
      <c r="A20" s="90" t="s">
        <v>79</v>
      </c>
      <c r="B20" s="39" t="s">
        <v>99</v>
      </c>
      <c r="C20" s="39" t="s">
        <v>176</v>
      </c>
      <c r="D20" s="40"/>
      <c r="E20" s="40"/>
      <c r="F20" s="92">
        <f t="shared" si="0"/>
        <v>0</v>
      </c>
    </row>
    <row r="21" spans="1:6" ht="27.75" customHeight="1">
      <c r="A21" s="37" t="s">
        <v>76</v>
      </c>
      <c r="B21" s="38" t="s">
        <v>323</v>
      </c>
      <c r="C21" s="38">
        <v>11</v>
      </c>
      <c r="D21" s="41"/>
      <c r="E21" s="40"/>
      <c r="F21" s="93">
        <f t="shared" si="0"/>
        <v>0</v>
      </c>
    </row>
    <row r="22" spans="1:6" ht="27.75" customHeight="1">
      <c r="A22" s="37" t="s">
        <v>77</v>
      </c>
      <c r="B22" s="38" t="s">
        <v>210</v>
      </c>
      <c r="C22" s="38">
        <v>5</v>
      </c>
      <c r="D22" s="41"/>
      <c r="E22" s="40"/>
      <c r="F22" s="93">
        <f t="shared" si="0"/>
        <v>0</v>
      </c>
    </row>
    <row r="23" spans="1:6" ht="27.75" customHeight="1">
      <c r="A23" s="37" t="s">
        <v>75</v>
      </c>
      <c r="B23" s="43" t="s">
        <v>95</v>
      </c>
      <c r="C23" s="43">
        <v>3553</v>
      </c>
      <c r="D23" s="41"/>
      <c r="E23" s="40"/>
      <c r="F23" s="93">
        <f t="shared" si="0"/>
        <v>0</v>
      </c>
    </row>
    <row r="24" spans="1:6" ht="27.75" customHeight="1">
      <c r="A24" s="37" t="s">
        <v>74</v>
      </c>
      <c r="B24" s="38" t="s">
        <v>171</v>
      </c>
      <c r="C24" s="38" t="s">
        <v>233</v>
      </c>
      <c r="D24" s="42"/>
      <c r="E24" s="40"/>
      <c r="F24" s="93">
        <f t="shared" si="0"/>
        <v>0</v>
      </c>
    </row>
    <row r="25" spans="1:6" ht="27.75" customHeight="1" thickBot="1">
      <c r="A25" s="44" t="s">
        <v>73</v>
      </c>
      <c r="B25" s="45" t="s">
        <v>93</v>
      </c>
      <c r="C25" s="45" t="s">
        <v>117</v>
      </c>
      <c r="D25" s="47"/>
      <c r="E25" s="87"/>
      <c r="F25" s="94">
        <f t="shared" si="0"/>
        <v>0</v>
      </c>
    </row>
    <row r="26" spans="1:6" ht="21" customHeight="1" thickBot="1">
      <c r="A26" s="48"/>
      <c r="B26" s="48"/>
      <c r="C26" s="48"/>
      <c r="D26" s="49"/>
      <c r="E26" s="50"/>
      <c r="F26" s="51"/>
    </row>
    <row r="27" spans="1:6" ht="21" customHeight="1" thickBot="1">
      <c r="A27" s="48"/>
      <c r="B27" s="48"/>
      <c r="C27" s="48"/>
      <c r="D27" s="23" t="s">
        <v>207</v>
      </c>
      <c r="E27" s="24"/>
      <c r="F27" s="25">
        <f>SUM(F15:F25)</f>
        <v>0</v>
      </c>
    </row>
    <row r="30" spans="1:4" ht="18">
      <c r="A30" s="52" t="s">
        <v>243</v>
      </c>
      <c r="B30" s="53"/>
      <c r="C30" s="54"/>
      <c r="D30" s="55">
        <f>SUM(E15:E25)</f>
        <v>0</v>
      </c>
    </row>
    <row r="31" spans="1:4" ht="18">
      <c r="A31" s="52" t="s">
        <v>244</v>
      </c>
      <c r="B31" s="53"/>
      <c r="C31" s="54"/>
      <c r="D31" s="55">
        <f>D30*36</f>
        <v>0</v>
      </c>
    </row>
    <row r="32" spans="1:4" ht="18">
      <c r="A32" s="52" t="s">
        <v>40</v>
      </c>
      <c r="B32" s="53"/>
      <c r="C32" s="54"/>
      <c r="D32" s="55">
        <f>SUM(D15:D25)</f>
        <v>0</v>
      </c>
    </row>
    <row r="33" spans="1:4" ht="18">
      <c r="A33" s="56"/>
      <c r="B33" s="56"/>
      <c r="C33" s="57"/>
      <c r="D33" s="56"/>
    </row>
    <row r="34" spans="1:4" ht="18">
      <c r="A34" s="144" t="s">
        <v>69</v>
      </c>
      <c r="B34" s="145"/>
      <c r="C34" s="146"/>
      <c r="D34" s="55">
        <f>D31+D32</f>
        <v>0</v>
      </c>
    </row>
    <row r="35" spans="1:4" ht="18">
      <c r="A35" s="53" t="s">
        <v>42</v>
      </c>
      <c r="B35" s="53"/>
      <c r="C35" s="54"/>
      <c r="D35" s="58">
        <f>D34*0.21</f>
        <v>0</v>
      </c>
    </row>
    <row r="36" spans="1:4" ht="18">
      <c r="A36" s="59" t="s">
        <v>43</v>
      </c>
      <c r="B36" s="60"/>
      <c r="C36" s="61"/>
      <c r="D36" s="62">
        <f>D34+D35</f>
        <v>0</v>
      </c>
    </row>
  </sheetData>
  <protectedRanges>
    <protectedRange sqref="D16:E25" name="Oblast1_5"/>
    <protectedRange sqref="D15:E15" name="Oblast1_5_1"/>
  </protectedRanges>
  <mergeCells count="4">
    <mergeCell ref="A8:C8"/>
    <mergeCell ref="A9:C9"/>
    <mergeCell ref="A13:C13"/>
    <mergeCell ref="A34:C34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63"/>
  <sheetViews>
    <sheetView workbookViewId="0" topLeftCell="A1"/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customWidth="1"/>
    <col min="5" max="5" width="14.8515625" style="0" bestFit="1" customWidth="1"/>
    <col min="6" max="6" width="12.5742187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246</v>
      </c>
      <c r="D2" s="76" t="s">
        <v>257</v>
      </c>
      <c r="G2" s="2"/>
    </row>
    <row r="3" spans="1:7" ht="15.75">
      <c r="A3" s="1"/>
      <c r="G3" s="2"/>
    </row>
    <row r="4" ht="15.75">
      <c r="A4" s="1" t="s">
        <v>2</v>
      </c>
    </row>
    <row r="6" ht="15">
      <c r="A6" s="26" t="s">
        <v>213</v>
      </c>
    </row>
    <row r="7" ht="15">
      <c r="A7" t="s">
        <v>25</v>
      </c>
    </row>
    <row r="8" spans="1:7" ht="15">
      <c r="A8" s="140" t="s">
        <v>26</v>
      </c>
      <c r="B8" s="140"/>
      <c r="C8" s="140"/>
      <c r="D8" s="75"/>
      <c r="E8" s="75"/>
      <c r="F8" s="75"/>
      <c r="G8" s="75"/>
    </row>
    <row r="9" spans="1:7" ht="15">
      <c r="A9" s="141" t="s">
        <v>27</v>
      </c>
      <c r="B9" s="141"/>
      <c r="C9" s="141"/>
      <c r="D9" s="75"/>
      <c r="E9" s="75"/>
      <c r="F9" s="75"/>
      <c r="G9" s="75"/>
    </row>
    <row r="10" ht="15.75" thickBot="1"/>
    <row r="11" ht="32.25" thickBot="1">
      <c r="A11" s="27" t="s">
        <v>206</v>
      </c>
    </row>
    <row r="12" spans="1:6" ht="15">
      <c r="A12" s="28" t="s">
        <v>4</v>
      </c>
      <c r="B12" s="28" t="s">
        <v>5</v>
      </c>
      <c r="C12" s="28" t="s">
        <v>6</v>
      </c>
      <c r="D12" s="28" t="s">
        <v>7</v>
      </c>
      <c r="E12" s="28" t="s">
        <v>8</v>
      </c>
      <c r="F12" s="29" t="s">
        <v>9</v>
      </c>
    </row>
    <row r="13" spans="1:6" ht="48.75">
      <c r="A13" s="142" t="s">
        <v>29</v>
      </c>
      <c r="B13" s="143"/>
      <c r="C13" s="143"/>
      <c r="D13" s="31" t="s">
        <v>31</v>
      </c>
      <c r="E13" s="31" t="s">
        <v>32</v>
      </c>
      <c r="F13" s="32" t="s">
        <v>72</v>
      </c>
    </row>
    <row r="14" spans="1:6" ht="21" customHeight="1" thickBot="1">
      <c r="A14" s="33" t="s">
        <v>33</v>
      </c>
      <c r="B14" s="34" t="s">
        <v>34</v>
      </c>
      <c r="C14" s="34" t="s">
        <v>35</v>
      </c>
      <c r="D14" s="35" t="s">
        <v>37</v>
      </c>
      <c r="E14" s="35" t="s">
        <v>37</v>
      </c>
      <c r="F14" s="36" t="s">
        <v>37</v>
      </c>
    </row>
    <row r="15" spans="1:6" ht="25.5" customHeight="1">
      <c r="A15" s="77" t="s">
        <v>73</v>
      </c>
      <c r="B15" s="78" t="s">
        <v>173</v>
      </c>
      <c r="C15" s="78">
        <v>2582</v>
      </c>
      <c r="D15" s="79"/>
      <c r="E15" s="79"/>
      <c r="F15" s="91">
        <f>D15+(E15*36)</f>
        <v>0</v>
      </c>
    </row>
    <row r="16" spans="1:6" ht="25.5" customHeight="1">
      <c r="A16" s="90" t="s">
        <v>89</v>
      </c>
      <c r="B16" s="39" t="s">
        <v>159</v>
      </c>
      <c r="C16" s="39">
        <v>51</v>
      </c>
      <c r="D16" s="40"/>
      <c r="E16" s="40"/>
      <c r="F16" s="92">
        <f aca="true" t="shared" si="0" ref="F16:F43">D16+(E16*36)</f>
        <v>0</v>
      </c>
    </row>
    <row r="17" spans="1:6" ht="25.5" customHeight="1">
      <c r="A17" s="90" t="s">
        <v>83</v>
      </c>
      <c r="B17" s="39" t="s">
        <v>104</v>
      </c>
      <c r="C17" s="39">
        <v>2300</v>
      </c>
      <c r="D17" s="40"/>
      <c r="E17" s="40"/>
      <c r="F17" s="92">
        <f t="shared" si="0"/>
        <v>0</v>
      </c>
    </row>
    <row r="18" spans="1:6" ht="25.5" customHeight="1">
      <c r="A18" s="90" t="s">
        <v>151</v>
      </c>
      <c r="B18" s="39" t="s">
        <v>167</v>
      </c>
      <c r="C18" s="39">
        <v>32</v>
      </c>
      <c r="D18" s="40"/>
      <c r="E18" s="40"/>
      <c r="F18" s="92">
        <f t="shared" si="0"/>
        <v>0</v>
      </c>
    </row>
    <row r="19" spans="1:6" ht="25.5" customHeight="1">
      <c r="A19" s="90" t="s">
        <v>215</v>
      </c>
      <c r="B19" s="39" t="s">
        <v>221</v>
      </c>
      <c r="C19" s="39">
        <v>47</v>
      </c>
      <c r="D19" s="40"/>
      <c r="E19" s="40"/>
      <c r="F19" s="92">
        <f t="shared" si="0"/>
        <v>0</v>
      </c>
    </row>
    <row r="20" spans="1:6" ht="25.5" customHeight="1">
      <c r="A20" s="90" t="s">
        <v>143</v>
      </c>
      <c r="B20" s="39" t="s">
        <v>160</v>
      </c>
      <c r="C20" s="39">
        <v>34</v>
      </c>
      <c r="D20" s="40"/>
      <c r="E20" s="40"/>
      <c r="F20" s="92">
        <f t="shared" si="0"/>
        <v>0</v>
      </c>
    </row>
    <row r="21" spans="1:6" ht="25.5" customHeight="1">
      <c r="A21" s="90" t="s">
        <v>152</v>
      </c>
      <c r="B21" s="39" t="s">
        <v>168</v>
      </c>
      <c r="C21" s="39">
        <v>121</v>
      </c>
      <c r="D21" s="40"/>
      <c r="E21" s="40"/>
      <c r="F21" s="92">
        <f t="shared" si="0"/>
        <v>0</v>
      </c>
    </row>
    <row r="22" spans="1:6" ht="25.5" customHeight="1">
      <c r="A22" s="90" t="s">
        <v>146</v>
      </c>
      <c r="B22" s="39" t="s">
        <v>222</v>
      </c>
      <c r="C22" s="39">
        <v>59</v>
      </c>
      <c r="D22" s="40"/>
      <c r="E22" s="40"/>
      <c r="F22" s="92">
        <f t="shared" si="0"/>
        <v>0</v>
      </c>
    </row>
    <row r="23" spans="1:6" ht="25.5" customHeight="1">
      <c r="A23" s="90" t="s">
        <v>52</v>
      </c>
      <c r="B23" s="39" t="s">
        <v>101</v>
      </c>
      <c r="C23" s="39">
        <v>1665</v>
      </c>
      <c r="D23" s="40"/>
      <c r="E23" s="40"/>
      <c r="F23" s="92">
        <f t="shared" si="0"/>
        <v>0</v>
      </c>
    </row>
    <row r="24" spans="1:6" ht="25.5" customHeight="1">
      <c r="A24" s="90" t="s">
        <v>156</v>
      </c>
      <c r="B24" s="39" t="s">
        <v>172</v>
      </c>
      <c r="C24" s="39">
        <v>317</v>
      </c>
      <c r="D24" s="40"/>
      <c r="E24" s="40"/>
      <c r="F24" s="92">
        <f t="shared" si="0"/>
        <v>0</v>
      </c>
    </row>
    <row r="25" spans="1:6" ht="25.5" customHeight="1">
      <c r="A25" s="90" t="s">
        <v>78</v>
      </c>
      <c r="B25" s="39" t="s">
        <v>98</v>
      </c>
      <c r="C25" s="39" t="s">
        <v>229</v>
      </c>
      <c r="D25" s="40"/>
      <c r="E25" s="40"/>
      <c r="F25" s="92">
        <f t="shared" si="0"/>
        <v>0</v>
      </c>
    </row>
    <row r="26" spans="1:6" ht="25.5" customHeight="1">
      <c r="A26" s="90" t="s">
        <v>147</v>
      </c>
      <c r="B26" s="39" t="s">
        <v>161</v>
      </c>
      <c r="C26" s="39">
        <v>59</v>
      </c>
      <c r="D26" s="40"/>
      <c r="E26" s="40"/>
      <c r="F26" s="92">
        <f t="shared" si="0"/>
        <v>0</v>
      </c>
    </row>
    <row r="27" spans="1:6" ht="25.5" customHeight="1">
      <c r="A27" s="90" t="s">
        <v>216</v>
      </c>
      <c r="B27" s="39" t="s">
        <v>166</v>
      </c>
      <c r="C27" s="39">
        <v>332</v>
      </c>
      <c r="D27" s="40"/>
      <c r="E27" s="40"/>
      <c r="F27" s="92">
        <f t="shared" si="0"/>
        <v>0</v>
      </c>
    </row>
    <row r="28" spans="1:6" ht="25.5" customHeight="1">
      <c r="A28" s="90" t="s">
        <v>155</v>
      </c>
      <c r="B28" s="39" t="s">
        <v>169</v>
      </c>
      <c r="C28" s="39">
        <v>2115</v>
      </c>
      <c r="D28" s="40"/>
      <c r="E28" s="40"/>
      <c r="F28" s="92">
        <f t="shared" si="0"/>
        <v>0</v>
      </c>
    </row>
    <row r="29" spans="1:6" ht="25.5" customHeight="1">
      <c r="A29" s="90" t="s">
        <v>85</v>
      </c>
      <c r="B29" s="39" t="s">
        <v>223</v>
      </c>
      <c r="C29" s="39">
        <v>39</v>
      </c>
      <c r="D29" s="40"/>
      <c r="E29" s="40"/>
      <c r="F29" s="92">
        <f t="shared" si="0"/>
        <v>0</v>
      </c>
    </row>
    <row r="30" spans="1:6" ht="25.5" customHeight="1">
      <c r="A30" s="90" t="s">
        <v>144</v>
      </c>
      <c r="B30" s="39" t="s">
        <v>224</v>
      </c>
      <c r="C30" s="39">
        <v>197</v>
      </c>
      <c r="D30" s="40"/>
      <c r="E30" s="40"/>
      <c r="F30" s="92">
        <f t="shared" si="0"/>
        <v>0</v>
      </c>
    </row>
    <row r="31" spans="1:6" ht="25.5" customHeight="1">
      <c r="A31" s="90" t="s">
        <v>153</v>
      </c>
      <c r="B31" s="39" t="s">
        <v>225</v>
      </c>
      <c r="C31" s="39">
        <v>504</v>
      </c>
      <c r="D31" s="40"/>
      <c r="E31" s="40"/>
      <c r="F31" s="92">
        <f t="shared" si="0"/>
        <v>0</v>
      </c>
    </row>
    <row r="32" spans="1:6" ht="25.5" customHeight="1">
      <c r="A32" s="90" t="s">
        <v>88</v>
      </c>
      <c r="B32" s="39" t="s">
        <v>164</v>
      </c>
      <c r="C32" s="39">
        <v>10</v>
      </c>
      <c r="D32" s="40"/>
      <c r="E32" s="40"/>
      <c r="F32" s="92">
        <f t="shared" si="0"/>
        <v>0</v>
      </c>
    </row>
    <row r="33" spans="1:6" ht="25.5" customHeight="1">
      <c r="A33" s="90" t="s">
        <v>149</v>
      </c>
      <c r="B33" s="39" t="s">
        <v>163</v>
      </c>
      <c r="C33" s="39">
        <v>294</v>
      </c>
      <c r="D33" s="40"/>
      <c r="E33" s="40"/>
      <c r="F33" s="92">
        <f t="shared" si="0"/>
        <v>0</v>
      </c>
    </row>
    <row r="34" spans="1:6" ht="25.5" customHeight="1">
      <c r="A34" s="90" t="s">
        <v>82</v>
      </c>
      <c r="B34" s="39" t="s">
        <v>95</v>
      </c>
      <c r="C34" s="39">
        <v>12</v>
      </c>
      <c r="D34" s="40"/>
      <c r="E34" s="40"/>
      <c r="F34" s="92">
        <f t="shared" si="0"/>
        <v>0</v>
      </c>
    </row>
    <row r="35" spans="1:6" ht="25.5" customHeight="1">
      <c r="A35" s="90" t="s">
        <v>79</v>
      </c>
      <c r="B35" s="39" t="s">
        <v>170</v>
      </c>
      <c r="C35" s="39" t="s">
        <v>230</v>
      </c>
      <c r="D35" s="40"/>
      <c r="E35" s="40"/>
      <c r="F35" s="92">
        <f t="shared" si="0"/>
        <v>0</v>
      </c>
    </row>
    <row r="36" spans="1:6" ht="25.5" customHeight="1">
      <c r="A36" s="90" t="s">
        <v>157</v>
      </c>
      <c r="B36" s="39" t="s">
        <v>169</v>
      </c>
      <c r="C36" s="39" t="s">
        <v>231</v>
      </c>
      <c r="D36" s="40"/>
      <c r="E36" s="40"/>
      <c r="F36" s="92">
        <f t="shared" si="0"/>
        <v>0</v>
      </c>
    </row>
    <row r="37" spans="1:6" ht="25.5" customHeight="1">
      <c r="A37" s="90" t="s">
        <v>86</v>
      </c>
      <c r="B37" s="39" t="s">
        <v>106</v>
      </c>
      <c r="C37" s="39">
        <v>93</v>
      </c>
      <c r="D37" s="40"/>
      <c r="E37" s="40"/>
      <c r="F37" s="92">
        <f t="shared" si="0"/>
        <v>0</v>
      </c>
    </row>
    <row r="38" spans="1:6" ht="25.5" customHeight="1">
      <c r="A38" s="90" t="s">
        <v>76</v>
      </c>
      <c r="B38" s="39" t="s">
        <v>107</v>
      </c>
      <c r="C38" s="39" t="s">
        <v>119</v>
      </c>
      <c r="D38" s="40"/>
      <c r="E38" s="40"/>
      <c r="F38" s="92">
        <f t="shared" si="0"/>
        <v>0</v>
      </c>
    </row>
    <row r="39" spans="1:6" ht="25.5" customHeight="1">
      <c r="A39" s="90" t="s">
        <v>154</v>
      </c>
      <c r="B39" s="39" t="s">
        <v>226</v>
      </c>
      <c r="C39" s="39">
        <v>287</v>
      </c>
      <c r="D39" s="40"/>
      <c r="E39" s="40"/>
      <c r="F39" s="92">
        <f t="shared" si="0"/>
        <v>0</v>
      </c>
    </row>
    <row r="40" spans="1:6" ht="25.5" customHeight="1">
      <c r="A40" s="90" t="s">
        <v>150</v>
      </c>
      <c r="B40" s="39" t="s">
        <v>165</v>
      </c>
      <c r="C40" s="39">
        <v>149</v>
      </c>
      <c r="D40" s="40"/>
      <c r="E40" s="40"/>
      <c r="F40" s="92">
        <f t="shared" si="0"/>
        <v>0</v>
      </c>
    </row>
    <row r="41" spans="1:6" ht="25.5" customHeight="1">
      <c r="A41" s="90" t="s">
        <v>87</v>
      </c>
      <c r="B41" s="39"/>
      <c r="C41" s="39">
        <v>5</v>
      </c>
      <c r="D41" s="40"/>
      <c r="E41" s="40"/>
      <c r="F41" s="92">
        <f t="shared" si="0"/>
        <v>0</v>
      </c>
    </row>
    <row r="42" spans="1:6" ht="25.5" customHeight="1">
      <c r="A42" s="90" t="s">
        <v>80</v>
      </c>
      <c r="B42" s="39"/>
      <c r="C42" s="39" t="s">
        <v>232</v>
      </c>
      <c r="D42" s="40"/>
      <c r="E42" s="40"/>
      <c r="F42" s="92">
        <f t="shared" si="0"/>
        <v>0</v>
      </c>
    </row>
    <row r="43" spans="1:6" ht="25.5" customHeight="1">
      <c r="A43" s="90" t="s">
        <v>217</v>
      </c>
      <c r="B43" s="39" t="s">
        <v>227</v>
      </c>
      <c r="C43" s="39">
        <v>8</v>
      </c>
      <c r="D43" s="40"/>
      <c r="E43" s="40"/>
      <c r="F43" s="92">
        <f t="shared" si="0"/>
        <v>0</v>
      </c>
    </row>
    <row r="44" spans="1:6" ht="27.75" customHeight="1">
      <c r="A44" s="90" t="s">
        <v>218</v>
      </c>
      <c r="B44" s="39" t="s">
        <v>100</v>
      </c>
      <c r="C44" s="39" t="s">
        <v>324</v>
      </c>
      <c r="D44" s="40"/>
      <c r="E44" s="40"/>
      <c r="F44" s="92">
        <f aca="true" t="shared" si="1" ref="F44:F52">D44+(E44*36)</f>
        <v>0</v>
      </c>
    </row>
    <row r="45" spans="1:6" ht="27.75" customHeight="1">
      <c r="A45" s="90" t="s">
        <v>84</v>
      </c>
      <c r="B45" s="39" t="s">
        <v>105</v>
      </c>
      <c r="C45" s="39">
        <v>1</v>
      </c>
      <c r="D45" s="40"/>
      <c r="E45" s="40"/>
      <c r="F45" s="92">
        <f t="shared" si="1"/>
        <v>0</v>
      </c>
    </row>
    <row r="46" spans="1:6" ht="27.75" customHeight="1">
      <c r="A46" s="90" t="s">
        <v>74</v>
      </c>
      <c r="B46" s="39" t="s">
        <v>171</v>
      </c>
      <c r="C46" s="39" t="s">
        <v>233</v>
      </c>
      <c r="D46" s="40"/>
      <c r="E46" s="40"/>
      <c r="F46" s="92">
        <f t="shared" si="1"/>
        <v>0</v>
      </c>
    </row>
    <row r="47" spans="1:6" ht="27.75" customHeight="1">
      <c r="A47" s="90" t="s">
        <v>148</v>
      </c>
      <c r="B47" s="39" t="s">
        <v>162</v>
      </c>
      <c r="C47" s="39" t="s">
        <v>174</v>
      </c>
      <c r="D47" s="40"/>
      <c r="E47" s="40"/>
      <c r="F47" s="92">
        <f t="shared" si="1"/>
        <v>0</v>
      </c>
    </row>
    <row r="48" spans="1:6" ht="27.75" customHeight="1">
      <c r="A48" s="90" t="s">
        <v>81</v>
      </c>
      <c r="B48" s="39" t="s">
        <v>103</v>
      </c>
      <c r="C48" s="39" t="s">
        <v>118</v>
      </c>
      <c r="D48" s="40"/>
      <c r="E48" s="40"/>
      <c r="F48" s="92">
        <f t="shared" si="1"/>
        <v>0</v>
      </c>
    </row>
    <row r="49" spans="1:6" ht="27.75" customHeight="1">
      <c r="A49" s="37" t="s">
        <v>219</v>
      </c>
      <c r="B49" s="38" t="s">
        <v>228</v>
      </c>
      <c r="C49" s="38">
        <v>88</v>
      </c>
      <c r="D49" s="41"/>
      <c r="E49" s="40"/>
      <c r="F49" s="93">
        <f t="shared" si="1"/>
        <v>0</v>
      </c>
    </row>
    <row r="50" spans="1:6" ht="27.75" customHeight="1">
      <c r="A50" s="37" t="s">
        <v>145</v>
      </c>
      <c r="B50" s="43" t="s">
        <v>102</v>
      </c>
      <c r="C50" s="43">
        <v>318</v>
      </c>
      <c r="D50" s="41"/>
      <c r="E50" s="40"/>
      <c r="F50" s="93">
        <f t="shared" si="1"/>
        <v>0</v>
      </c>
    </row>
    <row r="51" spans="1:6" ht="27.75" customHeight="1">
      <c r="A51" s="37" t="s">
        <v>220</v>
      </c>
      <c r="B51" s="38" t="s">
        <v>102</v>
      </c>
      <c r="C51" s="38">
        <v>36</v>
      </c>
      <c r="D51" s="42"/>
      <c r="E51" s="40"/>
      <c r="F51" s="93">
        <f t="shared" si="1"/>
        <v>0</v>
      </c>
    </row>
    <row r="52" spans="1:6" ht="27.75" customHeight="1" thickBot="1">
      <c r="A52" s="44" t="s">
        <v>73</v>
      </c>
      <c r="B52" s="45" t="s">
        <v>194</v>
      </c>
      <c r="C52" s="45" t="s">
        <v>197</v>
      </c>
      <c r="D52" s="47"/>
      <c r="E52" s="87"/>
      <c r="F52" s="94">
        <f t="shared" si="1"/>
        <v>0</v>
      </c>
    </row>
    <row r="53" spans="1:6" ht="21" customHeight="1" thickBot="1">
      <c r="A53" s="48"/>
      <c r="B53" s="48"/>
      <c r="C53" s="48"/>
      <c r="D53" s="49"/>
      <c r="E53" s="50"/>
      <c r="F53" s="51"/>
    </row>
    <row r="54" spans="1:6" ht="21" customHeight="1" thickBot="1">
      <c r="A54" s="48"/>
      <c r="B54" s="48"/>
      <c r="C54" s="48"/>
      <c r="D54" s="23" t="s">
        <v>207</v>
      </c>
      <c r="E54" s="24"/>
      <c r="F54" s="25">
        <f>SUM(F15:F52)</f>
        <v>0</v>
      </c>
    </row>
    <row r="57" spans="1:4" ht="18">
      <c r="A57" s="52" t="s">
        <v>243</v>
      </c>
      <c r="B57" s="53"/>
      <c r="C57" s="54"/>
      <c r="D57" s="55">
        <f>SUM(E15:E52)</f>
        <v>0</v>
      </c>
    </row>
    <row r="58" spans="1:4" ht="18">
      <c r="A58" s="52" t="s">
        <v>244</v>
      </c>
      <c r="B58" s="53"/>
      <c r="C58" s="54"/>
      <c r="D58" s="55">
        <f>D57*36</f>
        <v>0</v>
      </c>
    </row>
    <row r="59" spans="1:4" ht="18">
      <c r="A59" s="52" t="s">
        <v>40</v>
      </c>
      <c r="B59" s="53"/>
      <c r="C59" s="54"/>
      <c r="D59" s="55">
        <f>SUM(D15:D52)</f>
        <v>0</v>
      </c>
    </row>
    <row r="60" spans="1:4" ht="18">
      <c r="A60" s="56"/>
      <c r="B60" s="56"/>
      <c r="C60" s="57"/>
      <c r="D60" s="56"/>
    </row>
    <row r="61" spans="1:4" ht="18">
      <c r="A61" s="144" t="s">
        <v>239</v>
      </c>
      <c r="B61" s="145"/>
      <c r="C61" s="146"/>
      <c r="D61" s="55">
        <f>D58+D59</f>
        <v>0</v>
      </c>
    </row>
    <row r="62" spans="1:4" ht="18">
      <c r="A62" s="53" t="s">
        <v>42</v>
      </c>
      <c r="B62" s="53"/>
      <c r="C62" s="54"/>
      <c r="D62" s="58">
        <f>D61*0.21</f>
        <v>0</v>
      </c>
    </row>
    <row r="63" spans="1:4" ht="18">
      <c r="A63" s="59" t="s">
        <v>43</v>
      </c>
      <c r="B63" s="60"/>
      <c r="C63" s="61"/>
      <c r="D63" s="62">
        <f>D61+D62</f>
        <v>0</v>
      </c>
    </row>
  </sheetData>
  <protectedRanges>
    <protectedRange sqref="D44:E52" name="Oblast1_5"/>
    <protectedRange sqref="D15:E43" name="Oblast1_5_1"/>
  </protectedRanges>
  <mergeCells count="4">
    <mergeCell ref="A8:C8"/>
    <mergeCell ref="A9:C9"/>
    <mergeCell ref="A13:C13"/>
    <mergeCell ref="A61:C61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workbookViewId="0" topLeftCell="A1"/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customWidth="1"/>
    <col min="5" max="5" width="14.8515625" style="0" bestFit="1" customWidth="1"/>
    <col min="6" max="6" width="12.5742187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246</v>
      </c>
      <c r="D2" s="76" t="s">
        <v>258</v>
      </c>
      <c r="G2" s="2"/>
    </row>
    <row r="3" spans="1:7" ht="15.75">
      <c r="A3" s="1"/>
      <c r="G3" s="2"/>
    </row>
    <row r="4" ht="15.75">
      <c r="A4" s="1" t="s">
        <v>2</v>
      </c>
    </row>
    <row r="6" ht="15">
      <c r="A6" s="26" t="s">
        <v>213</v>
      </c>
    </row>
    <row r="7" ht="15">
      <c r="A7" t="s">
        <v>25</v>
      </c>
    </row>
    <row r="8" spans="1:7" ht="15">
      <c r="A8" s="140" t="s">
        <v>26</v>
      </c>
      <c r="B8" s="140"/>
      <c r="C8" s="140"/>
      <c r="D8" s="75"/>
      <c r="E8" s="75"/>
      <c r="F8" s="75"/>
      <c r="G8" s="75"/>
    </row>
    <row r="9" spans="1:7" ht="15">
      <c r="A9" s="141" t="s">
        <v>27</v>
      </c>
      <c r="B9" s="141"/>
      <c r="C9" s="141"/>
      <c r="D9" s="75"/>
      <c r="E9" s="75"/>
      <c r="F9" s="75"/>
      <c r="G9" s="75"/>
    </row>
    <row r="10" ht="15.75" thickBot="1"/>
    <row r="11" ht="32.25" thickBot="1">
      <c r="A11" s="27" t="s">
        <v>206</v>
      </c>
    </row>
    <row r="12" spans="1:6" ht="15">
      <c r="A12" s="28" t="s">
        <v>4</v>
      </c>
      <c r="B12" s="28" t="s">
        <v>5</v>
      </c>
      <c r="C12" s="28" t="s">
        <v>6</v>
      </c>
      <c r="D12" s="28" t="s">
        <v>7</v>
      </c>
      <c r="E12" s="28" t="s">
        <v>8</v>
      </c>
      <c r="F12" s="29" t="s">
        <v>9</v>
      </c>
    </row>
    <row r="13" spans="1:6" ht="48.75">
      <c r="A13" s="142" t="s">
        <v>29</v>
      </c>
      <c r="B13" s="143"/>
      <c r="C13" s="143"/>
      <c r="D13" s="31" t="s">
        <v>31</v>
      </c>
      <c r="E13" s="31" t="s">
        <v>32</v>
      </c>
      <c r="F13" s="32" t="s">
        <v>72</v>
      </c>
    </row>
    <row r="14" spans="1:6" ht="21" customHeight="1" thickBot="1">
      <c r="A14" s="33" t="s">
        <v>33</v>
      </c>
      <c r="B14" s="34" t="s">
        <v>34</v>
      </c>
      <c r="C14" s="34" t="s">
        <v>35</v>
      </c>
      <c r="D14" s="35" t="s">
        <v>37</v>
      </c>
      <c r="E14" s="35" t="s">
        <v>37</v>
      </c>
      <c r="F14" s="36" t="s">
        <v>37</v>
      </c>
    </row>
    <row r="15" spans="1:6" ht="25.5" customHeight="1">
      <c r="A15" s="77" t="s">
        <v>73</v>
      </c>
      <c r="B15" s="78" t="s">
        <v>116</v>
      </c>
      <c r="C15" s="78" t="s">
        <v>122</v>
      </c>
      <c r="D15" s="79"/>
      <c r="E15" s="79"/>
      <c r="F15" s="91">
        <f>D15+(E15*36)</f>
        <v>0</v>
      </c>
    </row>
    <row r="16" spans="1:6" ht="25.5" customHeight="1">
      <c r="A16" s="90" t="s">
        <v>73</v>
      </c>
      <c r="B16" s="39" t="s">
        <v>196</v>
      </c>
      <c r="C16" s="39">
        <v>40</v>
      </c>
      <c r="D16" s="40"/>
      <c r="E16" s="40"/>
      <c r="F16" s="92">
        <f aca="true" t="shared" si="0" ref="F16:F27">D16+(E16*36)</f>
        <v>0</v>
      </c>
    </row>
    <row r="17" spans="1:6" ht="25.5" customHeight="1">
      <c r="A17" s="90" t="s">
        <v>143</v>
      </c>
      <c r="B17" s="39" t="s">
        <v>195</v>
      </c>
      <c r="C17" s="39">
        <v>16</v>
      </c>
      <c r="D17" s="40"/>
      <c r="E17" s="40"/>
      <c r="F17" s="92">
        <f t="shared" si="0"/>
        <v>0</v>
      </c>
    </row>
    <row r="18" spans="1:6" ht="25.5" customHeight="1">
      <c r="A18" s="90" t="s">
        <v>76</v>
      </c>
      <c r="B18" s="39" t="s">
        <v>234</v>
      </c>
      <c r="C18" s="39">
        <v>48</v>
      </c>
      <c r="D18" s="40"/>
      <c r="E18" s="40"/>
      <c r="F18" s="92">
        <f t="shared" si="0"/>
        <v>0</v>
      </c>
    </row>
    <row r="19" spans="1:6" ht="25.5" customHeight="1">
      <c r="A19" s="90" t="s">
        <v>74</v>
      </c>
      <c r="B19" s="39" t="s">
        <v>113</v>
      </c>
      <c r="C19" s="39">
        <v>1644</v>
      </c>
      <c r="D19" s="40"/>
      <c r="E19" s="40"/>
      <c r="F19" s="92">
        <f t="shared" si="0"/>
        <v>0</v>
      </c>
    </row>
    <row r="20" spans="1:6" ht="25.5" customHeight="1">
      <c r="A20" s="90" t="s">
        <v>155</v>
      </c>
      <c r="B20" s="39" t="s">
        <v>235</v>
      </c>
      <c r="C20" s="39">
        <v>3304</v>
      </c>
      <c r="D20" s="40"/>
      <c r="E20" s="40"/>
      <c r="F20" s="92">
        <f t="shared" si="0"/>
        <v>0</v>
      </c>
    </row>
    <row r="21" spans="1:6" ht="25.5" customHeight="1">
      <c r="A21" s="90" t="s">
        <v>78</v>
      </c>
      <c r="B21" s="39" t="s">
        <v>98</v>
      </c>
      <c r="C21" s="39">
        <v>1229</v>
      </c>
      <c r="D21" s="40"/>
      <c r="E21" s="40"/>
      <c r="F21" s="92">
        <f t="shared" si="0"/>
        <v>0</v>
      </c>
    </row>
    <row r="22" spans="1:6" ht="25.5" customHeight="1">
      <c r="A22" s="90" t="s">
        <v>89</v>
      </c>
      <c r="B22" s="39" t="s">
        <v>110</v>
      </c>
      <c r="C22" s="39">
        <v>14</v>
      </c>
      <c r="D22" s="40"/>
      <c r="E22" s="40"/>
      <c r="F22" s="92">
        <f t="shared" si="0"/>
        <v>0</v>
      </c>
    </row>
    <row r="23" spans="1:6" ht="25.5" customHeight="1">
      <c r="A23" s="90" t="s">
        <v>79</v>
      </c>
      <c r="B23" s="39" t="s">
        <v>236</v>
      </c>
      <c r="C23" s="39">
        <v>41</v>
      </c>
      <c r="D23" s="40"/>
      <c r="E23" s="40"/>
      <c r="F23" s="92">
        <f t="shared" si="0"/>
        <v>0</v>
      </c>
    </row>
    <row r="24" spans="1:6" ht="25.5" customHeight="1">
      <c r="A24" s="37" t="s">
        <v>77</v>
      </c>
      <c r="B24" s="38" t="s">
        <v>108</v>
      </c>
      <c r="C24" s="38">
        <v>74</v>
      </c>
      <c r="D24" s="41"/>
      <c r="E24" s="40"/>
      <c r="F24" s="93">
        <f t="shared" si="0"/>
        <v>0</v>
      </c>
    </row>
    <row r="25" spans="1:6" ht="25.5" customHeight="1">
      <c r="A25" s="37" t="s">
        <v>88</v>
      </c>
      <c r="B25" s="43" t="s">
        <v>109</v>
      </c>
      <c r="C25" s="43" t="s">
        <v>238</v>
      </c>
      <c r="D25" s="41"/>
      <c r="E25" s="40"/>
      <c r="F25" s="93">
        <f t="shared" si="0"/>
        <v>0</v>
      </c>
    </row>
    <row r="26" spans="1:6" ht="25.5" customHeight="1">
      <c r="A26" s="37" t="s">
        <v>144</v>
      </c>
      <c r="B26" s="38" t="s">
        <v>114</v>
      </c>
      <c r="C26" s="38" t="s">
        <v>121</v>
      </c>
      <c r="D26" s="42"/>
      <c r="E26" s="40"/>
      <c r="F26" s="93">
        <f t="shared" si="0"/>
        <v>0</v>
      </c>
    </row>
    <row r="27" spans="1:6" ht="25.5" customHeight="1" thickBot="1">
      <c r="A27" s="44" t="s">
        <v>219</v>
      </c>
      <c r="B27" s="45" t="s">
        <v>237</v>
      </c>
      <c r="C27" s="45">
        <v>3792</v>
      </c>
      <c r="D27" s="47"/>
      <c r="E27" s="87"/>
      <c r="F27" s="94">
        <f t="shared" si="0"/>
        <v>0</v>
      </c>
    </row>
    <row r="28" spans="1:6" ht="15.75" thickBot="1">
      <c r="A28" s="48"/>
      <c r="B28" s="48"/>
      <c r="C28" s="48"/>
      <c r="D28" s="49"/>
      <c r="E28" s="50"/>
      <c r="F28" s="51"/>
    </row>
    <row r="29" spans="1:6" ht="16.5" thickBot="1">
      <c r="A29" s="48"/>
      <c r="B29" s="48"/>
      <c r="C29" s="48"/>
      <c r="D29" s="23" t="s">
        <v>207</v>
      </c>
      <c r="E29" s="24"/>
      <c r="F29" s="25">
        <f>SUM(F15:F27)</f>
        <v>0</v>
      </c>
    </row>
    <row r="32" spans="1:4" ht="18">
      <c r="A32" s="52" t="s">
        <v>243</v>
      </c>
      <c r="B32" s="53"/>
      <c r="C32" s="54"/>
      <c r="D32" s="55">
        <f>SUM(E15:E27)</f>
        <v>0</v>
      </c>
    </row>
    <row r="33" spans="1:4" ht="18">
      <c r="A33" s="52" t="s">
        <v>244</v>
      </c>
      <c r="B33" s="53"/>
      <c r="C33" s="54"/>
      <c r="D33" s="55">
        <f>D32*36</f>
        <v>0</v>
      </c>
    </row>
    <row r="34" spans="1:4" ht="18">
      <c r="A34" s="52" t="s">
        <v>40</v>
      </c>
      <c r="B34" s="53"/>
      <c r="C34" s="54"/>
      <c r="D34" s="55">
        <f>SUM(D15:D27)</f>
        <v>0</v>
      </c>
    </row>
    <row r="35" spans="1:4" ht="18">
      <c r="A35" s="56"/>
      <c r="B35" s="56"/>
      <c r="C35" s="57"/>
      <c r="D35" s="56"/>
    </row>
    <row r="36" spans="1:4" ht="18">
      <c r="A36" s="144" t="s">
        <v>240</v>
      </c>
      <c r="B36" s="145"/>
      <c r="C36" s="146"/>
      <c r="D36" s="55">
        <f>D33+D34</f>
        <v>0</v>
      </c>
    </row>
    <row r="37" spans="1:4" ht="18">
      <c r="A37" s="53" t="s">
        <v>42</v>
      </c>
      <c r="B37" s="53"/>
      <c r="C37" s="54"/>
      <c r="D37" s="58">
        <f>D36*0.21</f>
        <v>0</v>
      </c>
    </row>
    <row r="38" spans="1:4" ht="18">
      <c r="A38" s="59" t="s">
        <v>43</v>
      </c>
      <c r="B38" s="60"/>
      <c r="C38" s="61"/>
      <c r="D38" s="62">
        <f>D36+D37</f>
        <v>0</v>
      </c>
    </row>
  </sheetData>
  <protectedRanges>
    <protectedRange sqref="D19:E27" name="Oblast1_5"/>
    <protectedRange sqref="D15:E18" name="Oblast1_5_1"/>
  </protectedRanges>
  <mergeCells count="4">
    <mergeCell ref="A8:C8"/>
    <mergeCell ref="A9:C9"/>
    <mergeCell ref="A13:C13"/>
    <mergeCell ref="A36:C36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workbookViewId="0" topLeftCell="A1"/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customWidth="1"/>
    <col min="5" max="5" width="14.8515625" style="0" bestFit="1" customWidth="1"/>
    <col min="6" max="6" width="12.5742187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246</v>
      </c>
      <c r="D2" s="76" t="s">
        <v>255</v>
      </c>
      <c r="G2" s="2"/>
    </row>
    <row r="3" spans="1:7" ht="15.75">
      <c r="A3" s="1"/>
      <c r="G3" s="2"/>
    </row>
    <row r="4" ht="15.75">
      <c r="A4" s="1" t="s">
        <v>2</v>
      </c>
    </row>
    <row r="6" ht="15">
      <c r="A6" s="26" t="s">
        <v>241</v>
      </c>
    </row>
    <row r="7" ht="15">
      <c r="A7" t="s">
        <v>25</v>
      </c>
    </row>
    <row r="8" spans="1:7" ht="15">
      <c r="A8" s="140" t="s">
        <v>26</v>
      </c>
      <c r="B8" s="140"/>
      <c r="C8" s="140"/>
      <c r="D8" s="75"/>
      <c r="E8" s="75"/>
      <c r="F8" s="75"/>
      <c r="G8" s="75"/>
    </row>
    <row r="9" spans="1:7" ht="15">
      <c r="A9" s="141" t="s">
        <v>27</v>
      </c>
      <c r="B9" s="141"/>
      <c r="C9" s="141"/>
      <c r="D9" s="75"/>
      <c r="E9" s="75"/>
      <c r="F9" s="75"/>
      <c r="G9" s="75"/>
    </row>
    <row r="10" ht="15.75" thickBot="1"/>
    <row r="11" ht="32.25" thickBot="1">
      <c r="A11" s="27" t="s">
        <v>242</v>
      </c>
    </row>
    <row r="12" spans="1:6" ht="15">
      <c r="A12" s="28" t="s">
        <v>4</v>
      </c>
      <c r="B12" s="28" t="s">
        <v>5</v>
      </c>
      <c r="C12" s="28" t="s">
        <v>6</v>
      </c>
      <c r="D12" s="28" t="s">
        <v>7</v>
      </c>
      <c r="E12" s="28" t="s">
        <v>8</v>
      </c>
      <c r="F12" s="29" t="s">
        <v>9</v>
      </c>
    </row>
    <row r="13" spans="1:6" ht="48.75">
      <c r="A13" s="142" t="s">
        <v>29</v>
      </c>
      <c r="B13" s="143"/>
      <c r="C13" s="143"/>
      <c r="D13" s="31" t="s">
        <v>31</v>
      </c>
      <c r="E13" s="31" t="s">
        <v>32</v>
      </c>
      <c r="F13" s="32" t="s">
        <v>72</v>
      </c>
    </row>
    <row r="14" spans="1:6" ht="21" customHeight="1" thickBot="1">
      <c r="A14" s="33" t="s">
        <v>33</v>
      </c>
      <c r="B14" s="34" t="s">
        <v>34</v>
      </c>
      <c r="C14" s="34" t="s">
        <v>35</v>
      </c>
      <c r="D14" s="35" t="s">
        <v>37</v>
      </c>
      <c r="E14" s="35" t="s">
        <v>37</v>
      </c>
      <c r="F14" s="36" t="s">
        <v>37</v>
      </c>
    </row>
    <row r="15" spans="1:6" ht="25.5" customHeight="1">
      <c r="A15" s="77" t="s">
        <v>73</v>
      </c>
      <c r="B15" s="78" t="s">
        <v>248</v>
      </c>
      <c r="C15" s="78">
        <v>3</v>
      </c>
      <c r="D15" s="79"/>
      <c r="E15" s="79"/>
      <c r="F15" s="91">
        <f>D15+(E15*36)</f>
        <v>0</v>
      </c>
    </row>
    <row r="16" spans="1:6" ht="25.5" customHeight="1">
      <c r="A16" s="90" t="s">
        <v>73</v>
      </c>
      <c r="B16" s="39" t="s">
        <v>194</v>
      </c>
      <c r="C16" s="39" t="s">
        <v>254</v>
      </c>
      <c r="D16" s="40"/>
      <c r="E16" s="40"/>
      <c r="F16" s="92">
        <f aca="true" t="shared" si="0" ref="F16:F22">D16+(E16*36)</f>
        <v>0</v>
      </c>
    </row>
    <row r="17" spans="1:6" ht="25.5" customHeight="1">
      <c r="A17" s="90" t="s">
        <v>73</v>
      </c>
      <c r="B17" s="39" t="s">
        <v>249</v>
      </c>
      <c r="C17" s="39">
        <v>17</v>
      </c>
      <c r="D17" s="40"/>
      <c r="E17" s="40"/>
      <c r="F17" s="92">
        <f t="shared" si="0"/>
        <v>0</v>
      </c>
    </row>
    <row r="18" spans="1:6" ht="25.5" customHeight="1">
      <c r="A18" s="90" t="s">
        <v>73</v>
      </c>
      <c r="B18" s="39" t="s">
        <v>250</v>
      </c>
      <c r="C18" s="39">
        <v>6</v>
      </c>
      <c r="D18" s="40"/>
      <c r="E18" s="40"/>
      <c r="F18" s="92">
        <f t="shared" si="0"/>
        <v>0</v>
      </c>
    </row>
    <row r="19" spans="1:6" ht="25.5" customHeight="1">
      <c r="A19" s="37" t="s">
        <v>73</v>
      </c>
      <c r="B19" s="38" t="s">
        <v>251</v>
      </c>
      <c r="C19" s="38">
        <v>26</v>
      </c>
      <c r="D19" s="41"/>
      <c r="E19" s="40"/>
      <c r="F19" s="93">
        <f t="shared" si="0"/>
        <v>0</v>
      </c>
    </row>
    <row r="20" spans="1:6" ht="25.5" customHeight="1">
      <c r="A20" s="37" t="s">
        <v>73</v>
      </c>
      <c r="B20" s="43" t="s">
        <v>252</v>
      </c>
      <c r="C20" s="43">
        <v>267</v>
      </c>
      <c r="D20" s="41"/>
      <c r="E20" s="40"/>
      <c r="F20" s="93">
        <f t="shared" si="0"/>
        <v>0</v>
      </c>
    </row>
    <row r="21" spans="1:6" ht="25.5" customHeight="1">
      <c r="A21" s="37" t="s">
        <v>247</v>
      </c>
      <c r="B21" s="38" t="s">
        <v>253</v>
      </c>
      <c r="C21" s="38">
        <v>391</v>
      </c>
      <c r="D21" s="42"/>
      <c r="E21" s="40"/>
      <c r="F21" s="93">
        <f t="shared" si="0"/>
        <v>0</v>
      </c>
    </row>
    <row r="22" spans="1:6" ht="25.5" customHeight="1" thickBot="1">
      <c r="A22" s="44" t="s">
        <v>73</v>
      </c>
      <c r="B22" s="45" t="s">
        <v>93</v>
      </c>
      <c r="C22" s="45" t="s">
        <v>117</v>
      </c>
      <c r="D22" s="47"/>
      <c r="E22" s="87"/>
      <c r="F22" s="94">
        <f t="shared" si="0"/>
        <v>0</v>
      </c>
    </row>
    <row r="23" spans="1:6" ht="15.75" thickBot="1">
      <c r="A23" s="48"/>
      <c r="B23" s="48"/>
      <c r="C23" s="48"/>
      <c r="D23" s="49"/>
      <c r="E23" s="50"/>
      <c r="F23" s="51"/>
    </row>
    <row r="24" spans="1:6" ht="16.5" thickBot="1">
      <c r="A24" s="48"/>
      <c r="B24" s="48"/>
      <c r="C24" s="48"/>
      <c r="D24" s="23" t="s">
        <v>245</v>
      </c>
      <c r="E24" s="24"/>
      <c r="F24" s="25">
        <f>SUM(F15:F22)</f>
        <v>0</v>
      </c>
    </row>
    <row r="27" spans="1:4" ht="18">
      <c r="A27" s="52" t="s">
        <v>243</v>
      </c>
      <c r="B27" s="53"/>
      <c r="C27" s="54"/>
      <c r="D27" s="55">
        <f>SUM(E15:E22)</f>
        <v>0</v>
      </c>
    </row>
    <row r="28" spans="1:4" ht="18">
      <c r="A28" s="52" t="s">
        <v>244</v>
      </c>
      <c r="B28" s="53"/>
      <c r="C28" s="54"/>
      <c r="D28" s="55">
        <f>D27*36</f>
        <v>0</v>
      </c>
    </row>
    <row r="29" spans="1:4" ht="18">
      <c r="A29" s="52" t="s">
        <v>40</v>
      </c>
      <c r="B29" s="53"/>
      <c r="C29" s="54"/>
      <c r="D29" s="55">
        <f>SUM(D15:D22)</f>
        <v>0</v>
      </c>
    </row>
    <row r="30" spans="1:4" ht="18">
      <c r="A30" s="56"/>
      <c r="B30" s="56"/>
      <c r="C30" s="57"/>
      <c r="D30" s="56"/>
    </row>
    <row r="31" spans="1:4" ht="18">
      <c r="A31" s="144" t="s">
        <v>256</v>
      </c>
      <c r="B31" s="145"/>
      <c r="C31" s="146"/>
      <c r="D31" s="55">
        <f>D28+D29</f>
        <v>0</v>
      </c>
    </row>
    <row r="32" spans="1:4" ht="18">
      <c r="A32" s="53" t="s">
        <v>42</v>
      </c>
      <c r="B32" s="53"/>
      <c r="C32" s="54"/>
      <c r="D32" s="58">
        <f>D31*0.21</f>
        <v>0</v>
      </c>
    </row>
    <row r="33" spans="1:4" ht="18">
      <c r="A33" s="59" t="s">
        <v>43</v>
      </c>
      <c r="B33" s="60"/>
      <c r="C33" s="61"/>
      <c r="D33" s="62">
        <f>D31+D32</f>
        <v>0</v>
      </c>
    </row>
  </sheetData>
  <protectedRanges>
    <protectedRange sqref="D18:E22" name="Oblast1_5"/>
    <protectedRange sqref="D15:E17" name="Oblast1_5_1"/>
  </protectedRanges>
  <mergeCells count="4">
    <mergeCell ref="A8:C8"/>
    <mergeCell ref="A9:C9"/>
    <mergeCell ref="A13:C13"/>
    <mergeCell ref="A31:C31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40"/>
  <sheetViews>
    <sheetView workbookViewId="0" topLeftCell="A1"/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customWidth="1"/>
    <col min="5" max="5" width="14.8515625" style="0" bestFit="1" customWidth="1"/>
    <col min="6" max="6" width="12.5742187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246</v>
      </c>
      <c r="D2" s="76" t="s">
        <v>259</v>
      </c>
      <c r="G2" s="2"/>
    </row>
    <row r="3" spans="1:7" ht="15.75">
      <c r="A3" s="1"/>
      <c r="G3" s="2"/>
    </row>
    <row r="4" ht="15.75">
      <c r="A4" s="1" t="s">
        <v>2</v>
      </c>
    </row>
    <row r="6" ht="15">
      <c r="A6" s="26" t="s">
        <v>241</v>
      </c>
    </row>
    <row r="7" ht="15">
      <c r="A7" t="s">
        <v>25</v>
      </c>
    </row>
    <row r="8" spans="1:7" ht="15">
      <c r="A8" s="140" t="s">
        <v>26</v>
      </c>
      <c r="B8" s="140"/>
      <c r="C8" s="140"/>
      <c r="D8" s="75"/>
      <c r="E8" s="75"/>
      <c r="F8" s="75"/>
      <c r="G8" s="75"/>
    </row>
    <row r="9" spans="1:7" ht="15">
      <c r="A9" s="141" t="s">
        <v>27</v>
      </c>
      <c r="B9" s="141"/>
      <c r="C9" s="141"/>
      <c r="D9" s="75"/>
      <c r="E9" s="75"/>
      <c r="F9" s="75"/>
      <c r="G9" s="75"/>
    </row>
    <row r="10" ht="15.75" thickBot="1"/>
    <row r="11" ht="32.25" thickBot="1">
      <c r="A11" s="27" t="s">
        <v>242</v>
      </c>
    </row>
    <row r="12" spans="1:6" ht="15">
      <c r="A12" s="28" t="s">
        <v>4</v>
      </c>
      <c r="B12" s="28" t="s">
        <v>5</v>
      </c>
      <c r="C12" s="28" t="s">
        <v>6</v>
      </c>
      <c r="D12" s="28" t="s">
        <v>7</v>
      </c>
      <c r="E12" s="28" t="s">
        <v>8</v>
      </c>
      <c r="F12" s="29" t="s">
        <v>9</v>
      </c>
    </row>
    <row r="13" spans="1:6" ht="48.75">
      <c r="A13" s="142" t="s">
        <v>29</v>
      </c>
      <c r="B13" s="143"/>
      <c r="C13" s="143"/>
      <c r="D13" s="31" t="s">
        <v>31</v>
      </c>
      <c r="E13" s="31" t="s">
        <v>32</v>
      </c>
      <c r="F13" s="32" t="s">
        <v>72</v>
      </c>
    </row>
    <row r="14" spans="1:6" ht="21" customHeight="1" thickBot="1">
      <c r="A14" s="33" t="s">
        <v>33</v>
      </c>
      <c r="B14" s="34" t="s">
        <v>34</v>
      </c>
      <c r="C14" s="34" t="s">
        <v>35</v>
      </c>
      <c r="D14" s="35" t="s">
        <v>37</v>
      </c>
      <c r="E14" s="35" t="s">
        <v>37</v>
      </c>
      <c r="F14" s="36" t="s">
        <v>37</v>
      </c>
    </row>
    <row r="15" spans="1:6" ht="25.5" customHeight="1">
      <c r="A15" s="77" t="s">
        <v>73</v>
      </c>
      <c r="B15" s="78" t="s">
        <v>194</v>
      </c>
      <c r="C15" s="78" t="s">
        <v>197</v>
      </c>
      <c r="D15" s="79"/>
      <c r="E15" s="79"/>
      <c r="F15" s="91">
        <f>D15+(E15*36)</f>
        <v>0</v>
      </c>
    </row>
    <row r="16" spans="1:6" ht="25.5" customHeight="1">
      <c r="A16" s="90" t="s">
        <v>143</v>
      </c>
      <c r="B16" s="39" t="s">
        <v>208</v>
      </c>
      <c r="C16" s="39" t="s">
        <v>274</v>
      </c>
      <c r="D16" s="40"/>
      <c r="E16" s="40"/>
      <c r="F16" s="92">
        <f aca="true" t="shared" si="0" ref="F16:F26">D16+(E16*36)</f>
        <v>0</v>
      </c>
    </row>
    <row r="17" spans="1:6" ht="25.5" customHeight="1">
      <c r="A17" s="90" t="s">
        <v>89</v>
      </c>
      <c r="B17" s="39" t="s">
        <v>159</v>
      </c>
      <c r="C17" s="39">
        <v>51</v>
      </c>
      <c r="D17" s="40"/>
      <c r="E17" s="40"/>
      <c r="F17" s="92">
        <f t="shared" si="0"/>
        <v>0</v>
      </c>
    </row>
    <row r="18" spans="1:6" ht="25.5" customHeight="1">
      <c r="A18" s="90" t="s">
        <v>260</v>
      </c>
      <c r="B18" s="39" t="s">
        <v>263</v>
      </c>
      <c r="C18" s="39" t="s">
        <v>275</v>
      </c>
      <c r="D18" s="40"/>
      <c r="E18" s="40"/>
      <c r="F18" s="92">
        <f t="shared" si="0"/>
        <v>0</v>
      </c>
    </row>
    <row r="19" spans="1:6" ht="25.5" customHeight="1">
      <c r="A19" s="90" t="s">
        <v>78</v>
      </c>
      <c r="B19" s="39" t="s">
        <v>264</v>
      </c>
      <c r="C19" s="39">
        <v>383</v>
      </c>
      <c r="D19" s="40"/>
      <c r="E19" s="40"/>
      <c r="F19" s="92">
        <f t="shared" si="0"/>
        <v>0</v>
      </c>
    </row>
    <row r="20" spans="1:6" ht="25.5" customHeight="1">
      <c r="A20" s="90" t="s">
        <v>88</v>
      </c>
      <c r="B20" s="39" t="s">
        <v>265</v>
      </c>
      <c r="C20" s="39">
        <v>144</v>
      </c>
      <c r="D20" s="40"/>
      <c r="E20" s="40"/>
      <c r="F20" s="92">
        <f t="shared" si="0"/>
        <v>0</v>
      </c>
    </row>
    <row r="21" spans="1:6" ht="25.5" customHeight="1">
      <c r="A21" s="90" t="s">
        <v>77</v>
      </c>
      <c r="B21" s="39" t="s">
        <v>266</v>
      </c>
      <c r="C21" s="39">
        <v>7</v>
      </c>
      <c r="D21" s="40"/>
      <c r="E21" s="40"/>
      <c r="F21" s="92">
        <f t="shared" si="0"/>
        <v>0</v>
      </c>
    </row>
    <row r="22" spans="1:6" ht="25.5" customHeight="1">
      <c r="A22" s="90" t="s">
        <v>79</v>
      </c>
      <c r="B22" s="39" t="s">
        <v>267</v>
      </c>
      <c r="C22" s="39">
        <v>7</v>
      </c>
      <c r="D22" s="40"/>
      <c r="E22" s="40"/>
      <c r="F22" s="92">
        <f t="shared" si="0"/>
        <v>0</v>
      </c>
    </row>
    <row r="23" spans="1:6" ht="25.5" customHeight="1">
      <c r="A23" s="90" t="s">
        <v>52</v>
      </c>
      <c r="B23" s="39" t="s">
        <v>268</v>
      </c>
      <c r="C23" s="39">
        <v>168</v>
      </c>
      <c r="D23" s="40"/>
      <c r="E23" s="40"/>
      <c r="F23" s="92">
        <f t="shared" si="0"/>
        <v>0</v>
      </c>
    </row>
    <row r="24" spans="1:6" ht="25.5" customHeight="1">
      <c r="A24" s="90" t="s">
        <v>76</v>
      </c>
      <c r="B24" s="39" t="s">
        <v>269</v>
      </c>
      <c r="C24" s="39">
        <v>11</v>
      </c>
      <c r="D24" s="40"/>
      <c r="E24" s="40"/>
      <c r="F24" s="92">
        <f t="shared" si="0"/>
        <v>0</v>
      </c>
    </row>
    <row r="25" spans="1:6" ht="25.5" customHeight="1">
      <c r="A25" s="90" t="s">
        <v>261</v>
      </c>
      <c r="B25" s="39" t="s">
        <v>94</v>
      </c>
      <c r="C25" s="39" t="s">
        <v>277</v>
      </c>
      <c r="D25" s="40"/>
      <c r="E25" s="40"/>
      <c r="F25" s="92">
        <f t="shared" si="0"/>
        <v>0</v>
      </c>
    </row>
    <row r="26" spans="1:6" ht="25.5" customHeight="1">
      <c r="A26" s="37" t="s">
        <v>262</v>
      </c>
      <c r="B26" s="38" t="s">
        <v>270</v>
      </c>
      <c r="C26" s="38">
        <v>339</v>
      </c>
      <c r="D26" s="41"/>
      <c r="E26" s="40"/>
      <c r="F26" s="93">
        <f t="shared" si="0"/>
        <v>0</v>
      </c>
    </row>
    <row r="27" spans="1:6" ht="25.5" customHeight="1">
      <c r="A27" s="37" t="s">
        <v>53</v>
      </c>
      <c r="B27" s="43" t="s">
        <v>271</v>
      </c>
      <c r="C27" s="43">
        <v>111</v>
      </c>
      <c r="D27" s="41"/>
      <c r="E27" s="40"/>
      <c r="F27" s="93">
        <f aca="true" t="shared" si="1" ref="F27:F29">D27+(E27*36)</f>
        <v>0</v>
      </c>
    </row>
    <row r="28" spans="1:6" ht="25.5" customHeight="1">
      <c r="A28" s="37" t="s">
        <v>219</v>
      </c>
      <c r="B28" s="38" t="s">
        <v>272</v>
      </c>
      <c r="C28" s="38">
        <v>5645</v>
      </c>
      <c r="D28" s="42"/>
      <c r="E28" s="40"/>
      <c r="F28" s="93">
        <f t="shared" si="1"/>
        <v>0</v>
      </c>
    </row>
    <row r="29" spans="1:6" ht="25.5" customHeight="1" thickBot="1">
      <c r="A29" s="44" t="s">
        <v>73</v>
      </c>
      <c r="B29" s="45" t="s">
        <v>273</v>
      </c>
      <c r="C29" s="45" t="s">
        <v>276</v>
      </c>
      <c r="D29" s="47"/>
      <c r="E29" s="87"/>
      <c r="F29" s="94">
        <f t="shared" si="1"/>
        <v>0</v>
      </c>
    </row>
    <row r="30" spans="1:6" ht="15.75" thickBot="1">
      <c r="A30" s="48"/>
      <c r="B30" s="48"/>
      <c r="C30" s="48"/>
      <c r="D30" s="49"/>
      <c r="E30" s="50"/>
      <c r="F30" s="51"/>
    </row>
    <row r="31" spans="1:6" ht="16.5" thickBot="1">
      <c r="A31" s="48"/>
      <c r="B31" s="48"/>
      <c r="C31" s="48"/>
      <c r="D31" s="23" t="s">
        <v>245</v>
      </c>
      <c r="E31" s="24"/>
      <c r="F31" s="25">
        <f>SUM(F15:F29)</f>
        <v>0</v>
      </c>
    </row>
    <row r="34" spans="1:4" ht="18">
      <c r="A34" s="52" t="s">
        <v>243</v>
      </c>
      <c r="B34" s="53"/>
      <c r="C34" s="54"/>
      <c r="D34" s="55">
        <f>SUM(E15:E29)</f>
        <v>0</v>
      </c>
    </row>
    <row r="35" spans="1:4" ht="18">
      <c r="A35" s="52" t="s">
        <v>244</v>
      </c>
      <c r="B35" s="53"/>
      <c r="C35" s="54"/>
      <c r="D35" s="55">
        <f>D34*36</f>
        <v>0</v>
      </c>
    </row>
    <row r="36" spans="1:4" ht="18">
      <c r="A36" s="52" t="s">
        <v>40</v>
      </c>
      <c r="B36" s="53"/>
      <c r="C36" s="54"/>
      <c r="D36" s="55">
        <f>SUM(D15:D29)</f>
        <v>0</v>
      </c>
    </row>
    <row r="37" spans="1:4" ht="18">
      <c r="A37" s="56"/>
      <c r="B37" s="56"/>
      <c r="C37" s="57"/>
      <c r="D37" s="56"/>
    </row>
    <row r="38" spans="1:4" ht="18">
      <c r="A38" s="144" t="s">
        <v>278</v>
      </c>
      <c r="B38" s="145"/>
      <c r="C38" s="146"/>
      <c r="D38" s="55">
        <f>D35+D36</f>
        <v>0</v>
      </c>
    </row>
    <row r="39" spans="1:4" ht="18">
      <c r="A39" s="53" t="s">
        <v>42</v>
      </c>
      <c r="B39" s="53"/>
      <c r="C39" s="54"/>
      <c r="D39" s="58">
        <f>D38*0.21</f>
        <v>0</v>
      </c>
    </row>
    <row r="40" spans="1:4" ht="18">
      <c r="A40" s="59" t="s">
        <v>43</v>
      </c>
      <c r="B40" s="60"/>
      <c r="C40" s="61"/>
      <c r="D40" s="62">
        <f>D38+D39</f>
        <v>0</v>
      </c>
    </row>
  </sheetData>
  <protectedRanges>
    <protectedRange sqref="D25:E29" name="Oblast1_5"/>
    <protectedRange sqref="D15:E24" name="Oblast1_5_1"/>
  </protectedRanges>
  <mergeCells count="4">
    <mergeCell ref="A8:C8"/>
    <mergeCell ref="A9:C9"/>
    <mergeCell ref="A13:C13"/>
    <mergeCell ref="A38:C38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workbookViewId="0" topLeftCell="A19">
      <selection activeCell="A42" sqref="A42:F42"/>
    </sheetView>
  </sheetViews>
  <sheetFormatPr defaultColWidth="9.140625" defaultRowHeight="15"/>
  <cols>
    <col min="1" max="1" width="42.8515625" style="0" customWidth="1"/>
    <col min="2" max="2" width="17.8515625" style="0" customWidth="1"/>
    <col min="3" max="3" width="15.00390625" style="0" bestFit="1" customWidth="1"/>
    <col min="4" max="4" width="24.28125" style="0" customWidth="1"/>
    <col min="5" max="5" width="23.28125" style="0" bestFit="1" customWidth="1"/>
    <col min="6" max="6" width="22.28125" style="0" customWidth="1"/>
    <col min="7" max="7" width="33.8515625" style="0" bestFit="1" customWidth="1"/>
    <col min="257" max="257" width="42.8515625" style="0" customWidth="1"/>
    <col min="258" max="258" width="17.8515625" style="0" customWidth="1"/>
    <col min="259" max="259" width="15.00390625" style="0" bestFit="1" customWidth="1"/>
    <col min="260" max="260" width="23.7109375" style="0" bestFit="1" customWidth="1"/>
    <col min="261" max="261" width="23.28125" style="0" bestFit="1" customWidth="1"/>
    <col min="262" max="262" width="18.421875" style="0" customWidth="1"/>
    <col min="263" max="263" width="33.8515625" style="0" bestFit="1" customWidth="1"/>
    <col min="513" max="513" width="42.8515625" style="0" customWidth="1"/>
    <col min="514" max="514" width="17.8515625" style="0" customWidth="1"/>
    <col min="515" max="515" width="15.00390625" style="0" bestFit="1" customWidth="1"/>
    <col min="516" max="516" width="23.7109375" style="0" bestFit="1" customWidth="1"/>
    <col min="517" max="517" width="23.28125" style="0" bestFit="1" customWidth="1"/>
    <col min="518" max="518" width="18.421875" style="0" customWidth="1"/>
    <col min="519" max="519" width="33.8515625" style="0" bestFit="1" customWidth="1"/>
    <col min="769" max="769" width="42.8515625" style="0" customWidth="1"/>
    <col min="770" max="770" width="17.8515625" style="0" customWidth="1"/>
    <col min="771" max="771" width="15.00390625" style="0" bestFit="1" customWidth="1"/>
    <col min="772" max="772" width="23.7109375" style="0" bestFit="1" customWidth="1"/>
    <col min="773" max="773" width="23.28125" style="0" bestFit="1" customWidth="1"/>
    <col min="774" max="774" width="18.421875" style="0" customWidth="1"/>
    <col min="775" max="775" width="33.8515625" style="0" bestFit="1" customWidth="1"/>
    <col min="1025" max="1025" width="42.8515625" style="0" customWidth="1"/>
    <col min="1026" max="1026" width="17.8515625" style="0" customWidth="1"/>
    <col min="1027" max="1027" width="15.00390625" style="0" bestFit="1" customWidth="1"/>
    <col min="1028" max="1028" width="23.7109375" style="0" bestFit="1" customWidth="1"/>
    <col min="1029" max="1029" width="23.28125" style="0" bestFit="1" customWidth="1"/>
    <col min="1030" max="1030" width="18.421875" style="0" customWidth="1"/>
    <col min="1031" max="1031" width="33.8515625" style="0" bestFit="1" customWidth="1"/>
    <col min="1281" max="1281" width="42.8515625" style="0" customWidth="1"/>
    <col min="1282" max="1282" width="17.8515625" style="0" customWidth="1"/>
    <col min="1283" max="1283" width="15.00390625" style="0" bestFit="1" customWidth="1"/>
    <col min="1284" max="1284" width="23.7109375" style="0" bestFit="1" customWidth="1"/>
    <col min="1285" max="1285" width="23.28125" style="0" bestFit="1" customWidth="1"/>
    <col min="1286" max="1286" width="18.421875" style="0" customWidth="1"/>
    <col min="1287" max="1287" width="33.8515625" style="0" bestFit="1" customWidth="1"/>
    <col min="1537" max="1537" width="42.8515625" style="0" customWidth="1"/>
    <col min="1538" max="1538" width="17.8515625" style="0" customWidth="1"/>
    <col min="1539" max="1539" width="15.00390625" style="0" bestFit="1" customWidth="1"/>
    <col min="1540" max="1540" width="23.7109375" style="0" bestFit="1" customWidth="1"/>
    <col min="1541" max="1541" width="23.28125" style="0" bestFit="1" customWidth="1"/>
    <col min="1542" max="1542" width="18.421875" style="0" customWidth="1"/>
    <col min="1543" max="1543" width="33.8515625" style="0" bestFit="1" customWidth="1"/>
    <col min="1793" max="1793" width="42.8515625" style="0" customWidth="1"/>
    <col min="1794" max="1794" width="17.8515625" style="0" customWidth="1"/>
    <col min="1795" max="1795" width="15.00390625" style="0" bestFit="1" customWidth="1"/>
    <col min="1796" max="1796" width="23.7109375" style="0" bestFit="1" customWidth="1"/>
    <col min="1797" max="1797" width="23.28125" style="0" bestFit="1" customWidth="1"/>
    <col min="1798" max="1798" width="18.421875" style="0" customWidth="1"/>
    <col min="1799" max="1799" width="33.8515625" style="0" bestFit="1" customWidth="1"/>
    <col min="2049" max="2049" width="42.8515625" style="0" customWidth="1"/>
    <col min="2050" max="2050" width="17.8515625" style="0" customWidth="1"/>
    <col min="2051" max="2051" width="15.00390625" style="0" bestFit="1" customWidth="1"/>
    <col min="2052" max="2052" width="23.7109375" style="0" bestFit="1" customWidth="1"/>
    <col min="2053" max="2053" width="23.28125" style="0" bestFit="1" customWidth="1"/>
    <col min="2054" max="2054" width="18.421875" style="0" customWidth="1"/>
    <col min="2055" max="2055" width="33.8515625" style="0" bestFit="1" customWidth="1"/>
    <col min="2305" max="2305" width="42.8515625" style="0" customWidth="1"/>
    <col min="2306" max="2306" width="17.8515625" style="0" customWidth="1"/>
    <col min="2307" max="2307" width="15.00390625" style="0" bestFit="1" customWidth="1"/>
    <col min="2308" max="2308" width="23.7109375" style="0" bestFit="1" customWidth="1"/>
    <col min="2309" max="2309" width="23.28125" style="0" bestFit="1" customWidth="1"/>
    <col min="2310" max="2310" width="18.421875" style="0" customWidth="1"/>
    <col min="2311" max="2311" width="33.8515625" style="0" bestFit="1" customWidth="1"/>
    <col min="2561" max="2561" width="42.8515625" style="0" customWidth="1"/>
    <col min="2562" max="2562" width="17.8515625" style="0" customWidth="1"/>
    <col min="2563" max="2563" width="15.00390625" style="0" bestFit="1" customWidth="1"/>
    <col min="2564" max="2564" width="23.7109375" style="0" bestFit="1" customWidth="1"/>
    <col min="2565" max="2565" width="23.28125" style="0" bestFit="1" customWidth="1"/>
    <col min="2566" max="2566" width="18.421875" style="0" customWidth="1"/>
    <col min="2567" max="2567" width="33.8515625" style="0" bestFit="1" customWidth="1"/>
    <col min="2817" max="2817" width="42.8515625" style="0" customWidth="1"/>
    <col min="2818" max="2818" width="17.8515625" style="0" customWidth="1"/>
    <col min="2819" max="2819" width="15.00390625" style="0" bestFit="1" customWidth="1"/>
    <col min="2820" max="2820" width="23.7109375" style="0" bestFit="1" customWidth="1"/>
    <col min="2821" max="2821" width="23.28125" style="0" bestFit="1" customWidth="1"/>
    <col min="2822" max="2822" width="18.421875" style="0" customWidth="1"/>
    <col min="2823" max="2823" width="33.8515625" style="0" bestFit="1" customWidth="1"/>
    <col min="3073" max="3073" width="42.8515625" style="0" customWidth="1"/>
    <col min="3074" max="3074" width="17.8515625" style="0" customWidth="1"/>
    <col min="3075" max="3075" width="15.00390625" style="0" bestFit="1" customWidth="1"/>
    <col min="3076" max="3076" width="23.7109375" style="0" bestFit="1" customWidth="1"/>
    <col min="3077" max="3077" width="23.28125" style="0" bestFit="1" customWidth="1"/>
    <col min="3078" max="3078" width="18.421875" style="0" customWidth="1"/>
    <col min="3079" max="3079" width="33.8515625" style="0" bestFit="1" customWidth="1"/>
    <col min="3329" max="3329" width="42.8515625" style="0" customWidth="1"/>
    <col min="3330" max="3330" width="17.8515625" style="0" customWidth="1"/>
    <col min="3331" max="3331" width="15.00390625" style="0" bestFit="1" customWidth="1"/>
    <col min="3332" max="3332" width="23.7109375" style="0" bestFit="1" customWidth="1"/>
    <col min="3333" max="3333" width="23.28125" style="0" bestFit="1" customWidth="1"/>
    <col min="3334" max="3334" width="18.421875" style="0" customWidth="1"/>
    <col min="3335" max="3335" width="33.8515625" style="0" bestFit="1" customWidth="1"/>
    <col min="3585" max="3585" width="42.8515625" style="0" customWidth="1"/>
    <col min="3586" max="3586" width="17.8515625" style="0" customWidth="1"/>
    <col min="3587" max="3587" width="15.00390625" style="0" bestFit="1" customWidth="1"/>
    <col min="3588" max="3588" width="23.7109375" style="0" bestFit="1" customWidth="1"/>
    <col min="3589" max="3589" width="23.28125" style="0" bestFit="1" customWidth="1"/>
    <col min="3590" max="3590" width="18.421875" style="0" customWidth="1"/>
    <col min="3591" max="3591" width="33.8515625" style="0" bestFit="1" customWidth="1"/>
    <col min="3841" max="3841" width="42.8515625" style="0" customWidth="1"/>
    <col min="3842" max="3842" width="17.8515625" style="0" customWidth="1"/>
    <col min="3843" max="3843" width="15.00390625" style="0" bestFit="1" customWidth="1"/>
    <col min="3844" max="3844" width="23.7109375" style="0" bestFit="1" customWidth="1"/>
    <col min="3845" max="3845" width="23.28125" style="0" bestFit="1" customWidth="1"/>
    <col min="3846" max="3846" width="18.421875" style="0" customWidth="1"/>
    <col min="3847" max="3847" width="33.8515625" style="0" bestFit="1" customWidth="1"/>
    <col min="4097" max="4097" width="42.8515625" style="0" customWidth="1"/>
    <col min="4098" max="4098" width="17.8515625" style="0" customWidth="1"/>
    <col min="4099" max="4099" width="15.00390625" style="0" bestFit="1" customWidth="1"/>
    <col min="4100" max="4100" width="23.7109375" style="0" bestFit="1" customWidth="1"/>
    <col min="4101" max="4101" width="23.28125" style="0" bestFit="1" customWidth="1"/>
    <col min="4102" max="4102" width="18.421875" style="0" customWidth="1"/>
    <col min="4103" max="4103" width="33.8515625" style="0" bestFit="1" customWidth="1"/>
    <col min="4353" max="4353" width="42.8515625" style="0" customWidth="1"/>
    <col min="4354" max="4354" width="17.8515625" style="0" customWidth="1"/>
    <col min="4355" max="4355" width="15.00390625" style="0" bestFit="1" customWidth="1"/>
    <col min="4356" max="4356" width="23.7109375" style="0" bestFit="1" customWidth="1"/>
    <col min="4357" max="4357" width="23.28125" style="0" bestFit="1" customWidth="1"/>
    <col min="4358" max="4358" width="18.421875" style="0" customWidth="1"/>
    <col min="4359" max="4359" width="33.8515625" style="0" bestFit="1" customWidth="1"/>
    <col min="4609" max="4609" width="42.8515625" style="0" customWidth="1"/>
    <col min="4610" max="4610" width="17.8515625" style="0" customWidth="1"/>
    <col min="4611" max="4611" width="15.00390625" style="0" bestFit="1" customWidth="1"/>
    <col min="4612" max="4612" width="23.7109375" style="0" bestFit="1" customWidth="1"/>
    <col min="4613" max="4613" width="23.28125" style="0" bestFit="1" customWidth="1"/>
    <col min="4614" max="4614" width="18.421875" style="0" customWidth="1"/>
    <col min="4615" max="4615" width="33.8515625" style="0" bestFit="1" customWidth="1"/>
    <col min="4865" max="4865" width="42.8515625" style="0" customWidth="1"/>
    <col min="4866" max="4866" width="17.8515625" style="0" customWidth="1"/>
    <col min="4867" max="4867" width="15.00390625" style="0" bestFit="1" customWidth="1"/>
    <col min="4868" max="4868" width="23.7109375" style="0" bestFit="1" customWidth="1"/>
    <col min="4869" max="4869" width="23.28125" style="0" bestFit="1" customWidth="1"/>
    <col min="4870" max="4870" width="18.421875" style="0" customWidth="1"/>
    <col min="4871" max="4871" width="33.8515625" style="0" bestFit="1" customWidth="1"/>
    <col min="5121" max="5121" width="42.8515625" style="0" customWidth="1"/>
    <col min="5122" max="5122" width="17.8515625" style="0" customWidth="1"/>
    <col min="5123" max="5123" width="15.00390625" style="0" bestFit="1" customWidth="1"/>
    <col min="5124" max="5124" width="23.7109375" style="0" bestFit="1" customWidth="1"/>
    <col min="5125" max="5125" width="23.28125" style="0" bestFit="1" customWidth="1"/>
    <col min="5126" max="5126" width="18.421875" style="0" customWidth="1"/>
    <col min="5127" max="5127" width="33.8515625" style="0" bestFit="1" customWidth="1"/>
    <col min="5377" max="5377" width="42.8515625" style="0" customWidth="1"/>
    <col min="5378" max="5378" width="17.8515625" style="0" customWidth="1"/>
    <col min="5379" max="5379" width="15.00390625" style="0" bestFit="1" customWidth="1"/>
    <col min="5380" max="5380" width="23.7109375" style="0" bestFit="1" customWidth="1"/>
    <col min="5381" max="5381" width="23.28125" style="0" bestFit="1" customWidth="1"/>
    <col min="5382" max="5382" width="18.421875" style="0" customWidth="1"/>
    <col min="5383" max="5383" width="33.8515625" style="0" bestFit="1" customWidth="1"/>
    <col min="5633" max="5633" width="42.8515625" style="0" customWidth="1"/>
    <col min="5634" max="5634" width="17.8515625" style="0" customWidth="1"/>
    <col min="5635" max="5635" width="15.00390625" style="0" bestFit="1" customWidth="1"/>
    <col min="5636" max="5636" width="23.7109375" style="0" bestFit="1" customWidth="1"/>
    <col min="5637" max="5637" width="23.28125" style="0" bestFit="1" customWidth="1"/>
    <col min="5638" max="5638" width="18.421875" style="0" customWidth="1"/>
    <col min="5639" max="5639" width="33.8515625" style="0" bestFit="1" customWidth="1"/>
    <col min="5889" max="5889" width="42.8515625" style="0" customWidth="1"/>
    <col min="5890" max="5890" width="17.8515625" style="0" customWidth="1"/>
    <col min="5891" max="5891" width="15.00390625" style="0" bestFit="1" customWidth="1"/>
    <col min="5892" max="5892" width="23.7109375" style="0" bestFit="1" customWidth="1"/>
    <col min="5893" max="5893" width="23.28125" style="0" bestFit="1" customWidth="1"/>
    <col min="5894" max="5894" width="18.421875" style="0" customWidth="1"/>
    <col min="5895" max="5895" width="33.8515625" style="0" bestFit="1" customWidth="1"/>
    <col min="6145" max="6145" width="42.8515625" style="0" customWidth="1"/>
    <col min="6146" max="6146" width="17.8515625" style="0" customWidth="1"/>
    <col min="6147" max="6147" width="15.00390625" style="0" bestFit="1" customWidth="1"/>
    <col min="6148" max="6148" width="23.7109375" style="0" bestFit="1" customWidth="1"/>
    <col min="6149" max="6149" width="23.28125" style="0" bestFit="1" customWidth="1"/>
    <col min="6150" max="6150" width="18.421875" style="0" customWidth="1"/>
    <col min="6151" max="6151" width="33.8515625" style="0" bestFit="1" customWidth="1"/>
    <col min="6401" max="6401" width="42.8515625" style="0" customWidth="1"/>
    <col min="6402" max="6402" width="17.8515625" style="0" customWidth="1"/>
    <col min="6403" max="6403" width="15.00390625" style="0" bestFit="1" customWidth="1"/>
    <col min="6404" max="6404" width="23.7109375" style="0" bestFit="1" customWidth="1"/>
    <col min="6405" max="6405" width="23.28125" style="0" bestFit="1" customWidth="1"/>
    <col min="6406" max="6406" width="18.421875" style="0" customWidth="1"/>
    <col min="6407" max="6407" width="33.8515625" style="0" bestFit="1" customWidth="1"/>
    <col min="6657" max="6657" width="42.8515625" style="0" customWidth="1"/>
    <col min="6658" max="6658" width="17.8515625" style="0" customWidth="1"/>
    <col min="6659" max="6659" width="15.00390625" style="0" bestFit="1" customWidth="1"/>
    <col min="6660" max="6660" width="23.7109375" style="0" bestFit="1" customWidth="1"/>
    <col min="6661" max="6661" width="23.28125" style="0" bestFit="1" customWidth="1"/>
    <col min="6662" max="6662" width="18.421875" style="0" customWidth="1"/>
    <col min="6663" max="6663" width="33.8515625" style="0" bestFit="1" customWidth="1"/>
    <col min="6913" max="6913" width="42.8515625" style="0" customWidth="1"/>
    <col min="6914" max="6914" width="17.8515625" style="0" customWidth="1"/>
    <col min="6915" max="6915" width="15.00390625" style="0" bestFit="1" customWidth="1"/>
    <col min="6916" max="6916" width="23.7109375" style="0" bestFit="1" customWidth="1"/>
    <col min="6917" max="6917" width="23.28125" style="0" bestFit="1" customWidth="1"/>
    <col min="6918" max="6918" width="18.421875" style="0" customWidth="1"/>
    <col min="6919" max="6919" width="33.8515625" style="0" bestFit="1" customWidth="1"/>
    <col min="7169" max="7169" width="42.8515625" style="0" customWidth="1"/>
    <col min="7170" max="7170" width="17.8515625" style="0" customWidth="1"/>
    <col min="7171" max="7171" width="15.00390625" style="0" bestFit="1" customWidth="1"/>
    <col min="7172" max="7172" width="23.7109375" style="0" bestFit="1" customWidth="1"/>
    <col min="7173" max="7173" width="23.28125" style="0" bestFit="1" customWidth="1"/>
    <col min="7174" max="7174" width="18.421875" style="0" customWidth="1"/>
    <col min="7175" max="7175" width="33.8515625" style="0" bestFit="1" customWidth="1"/>
    <col min="7425" max="7425" width="42.8515625" style="0" customWidth="1"/>
    <col min="7426" max="7426" width="17.8515625" style="0" customWidth="1"/>
    <col min="7427" max="7427" width="15.00390625" style="0" bestFit="1" customWidth="1"/>
    <col min="7428" max="7428" width="23.7109375" style="0" bestFit="1" customWidth="1"/>
    <col min="7429" max="7429" width="23.28125" style="0" bestFit="1" customWidth="1"/>
    <col min="7430" max="7430" width="18.421875" style="0" customWidth="1"/>
    <col min="7431" max="7431" width="33.8515625" style="0" bestFit="1" customWidth="1"/>
    <col min="7681" max="7681" width="42.8515625" style="0" customWidth="1"/>
    <col min="7682" max="7682" width="17.8515625" style="0" customWidth="1"/>
    <col min="7683" max="7683" width="15.00390625" style="0" bestFit="1" customWidth="1"/>
    <col min="7684" max="7684" width="23.7109375" style="0" bestFit="1" customWidth="1"/>
    <col min="7685" max="7685" width="23.28125" style="0" bestFit="1" customWidth="1"/>
    <col min="7686" max="7686" width="18.421875" style="0" customWidth="1"/>
    <col min="7687" max="7687" width="33.8515625" style="0" bestFit="1" customWidth="1"/>
    <col min="7937" max="7937" width="42.8515625" style="0" customWidth="1"/>
    <col min="7938" max="7938" width="17.8515625" style="0" customWidth="1"/>
    <col min="7939" max="7939" width="15.00390625" style="0" bestFit="1" customWidth="1"/>
    <col min="7940" max="7940" width="23.7109375" style="0" bestFit="1" customWidth="1"/>
    <col min="7941" max="7941" width="23.28125" style="0" bestFit="1" customWidth="1"/>
    <col min="7942" max="7942" width="18.421875" style="0" customWidth="1"/>
    <col min="7943" max="7943" width="33.8515625" style="0" bestFit="1" customWidth="1"/>
    <col min="8193" max="8193" width="42.8515625" style="0" customWidth="1"/>
    <col min="8194" max="8194" width="17.8515625" style="0" customWidth="1"/>
    <col min="8195" max="8195" width="15.00390625" style="0" bestFit="1" customWidth="1"/>
    <col min="8196" max="8196" width="23.7109375" style="0" bestFit="1" customWidth="1"/>
    <col min="8197" max="8197" width="23.28125" style="0" bestFit="1" customWidth="1"/>
    <col min="8198" max="8198" width="18.421875" style="0" customWidth="1"/>
    <col min="8199" max="8199" width="33.8515625" style="0" bestFit="1" customWidth="1"/>
    <col min="8449" max="8449" width="42.8515625" style="0" customWidth="1"/>
    <col min="8450" max="8450" width="17.8515625" style="0" customWidth="1"/>
    <col min="8451" max="8451" width="15.00390625" style="0" bestFit="1" customWidth="1"/>
    <col min="8452" max="8452" width="23.7109375" style="0" bestFit="1" customWidth="1"/>
    <col min="8453" max="8453" width="23.28125" style="0" bestFit="1" customWidth="1"/>
    <col min="8454" max="8454" width="18.421875" style="0" customWidth="1"/>
    <col min="8455" max="8455" width="33.8515625" style="0" bestFit="1" customWidth="1"/>
    <col min="8705" max="8705" width="42.8515625" style="0" customWidth="1"/>
    <col min="8706" max="8706" width="17.8515625" style="0" customWidth="1"/>
    <col min="8707" max="8707" width="15.00390625" style="0" bestFit="1" customWidth="1"/>
    <col min="8708" max="8708" width="23.7109375" style="0" bestFit="1" customWidth="1"/>
    <col min="8709" max="8709" width="23.28125" style="0" bestFit="1" customWidth="1"/>
    <col min="8710" max="8710" width="18.421875" style="0" customWidth="1"/>
    <col min="8711" max="8711" width="33.8515625" style="0" bestFit="1" customWidth="1"/>
    <col min="8961" max="8961" width="42.8515625" style="0" customWidth="1"/>
    <col min="8962" max="8962" width="17.8515625" style="0" customWidth="1"/>
    <col min="8963" max="8963" width="15.00390625" style="0" bestFit="1" customWidth="1"/>
    <col min="8964" max="8964" width="23.7109375" style="0" bestFit="1" customWidth="1"/>
    <col min="8965" max="8965" width="23.28125" style="0" bestFit="1" customWidth="1"/>
    <col min="8966" max="8966" width="18.421875" style="0" customWidth="1"/>
    <col min="8967" max="8967" width="33.8515625" style="0" bestFit="1" customWidth="1"/>
    <col min="9217" max="9217" width="42.8515625" style="0" customWidth="1"/>
    <col min="9218" max="9218" width="17.8515625" style="0" customWidth="1"/>
    <col min="9219" max="9219" width="15.00390625" style="0" bestFit="1" customWidth="1"/>
    <col min="9220" max="9220" width="23.7109375" style="0" bestFit="1" customWidth="1"/>
    <col min="9221" max="9221" width="23.28125" style="0" bestFit="1" customWidth="1"/>
    <col min="9222" max="9222" width="18.421875" style="0" customWidth="1"/>
    <col min="9223" max="9223" width="33.8515625" style="0" bestFit="1" customWidth="1"/>
    <col min="9473" max="9473" width="42.8515625" style="0" customWidth="1"/>
    <col min="9474" max="9474" width="17.8515625" style="0" customWidth="1"/>
    <col min="9475" max="9475" width="15.00390625" style="0" bestFit="1" customWidth="1"/>
    <col min="9476" max="9476" width="23.7109375" style="0" bestFit="1" customWidth="1"/>
    <col min="9477" max="9477" width="23.28125" style="0" bestFit="1" customWidth="1"/>
    <col min="9478" max="9478" width="18.421875" style="0" customWidth="1"/>
    <col min="9479" max="9479" width="33.8515625" style="0" bestFit="1" customWidth="1"/>
    <col min="9729" max="9729" width="42.8515625" style="0" customWidth="1"/>
    <col min="9730" max="9730" width="17.8515625" style="0" customWidth="1"/>
    <col min="9731" max="9731" width="15.00390625" style="0" bestFit="1" customWidth="1"/>
    <col min="9732" max="9732" width="23.7109375" style="0" bestFit="1" customWidth="1"/>
    <col min="9733" max="9733" width="23.28125" style="0" bestFit="1" customWidth="1"/>
    <col min="9734" max="9734" width="18.421875" style="0" customWidth="1"/>
    <col min="9735" max="9735" width="33.8515625" style="0" bestFit="1" customWidth="1"/>
    <col min="9985" max="9985" width="42.8515625" style="0" customWidth="1"/>
    <col min="9986" max="9986" width="17.8515625" style="0" customWidth="1"/>
    <col min="9987" max="9987" width="15.00390625" style="0" bestFit="1" customWidth="1"/>
    <col min="9988" max="9988" width="23.7109375" style="0" bestFit="1" customWidth="1"/>
    <col min="9989" max="9989" width="23.28125" style="0" bestFit="1" customWidth="1"/>
    <col min="9990" max="9990" width="18.421875" style="0" customWidth="1"/>
    <col min="9991" max="9991" width="33.8515625" style="0" bestFit="1" customWidth="1"/>
    <col min="10241" max="10241" width="42.8515625" style="0" customWidth="1"/>
    <col min="10242" max="10242" width="17.8515625" style="0" customWidth="1"/>
    <col min="10243" max="10243" width="15.00390625" style="0" bestFit="1" customWidth="1"/>
    <col min="10244" max="10244" width="23.7109375" style="0" bestFit="1" customWidth="1"/>
    <col min="10245" max="10245" width="23.28125" style="0" bestFit="1" customWidth="1"/>
    <col min="10246" max="10246" width="18.421875" style="0" customWidth="1"/>
    <col min="10247" max="10247" width="33.8515625" style="0" bestFit="1" customWidth="1"/>
    <col min="10497" max="10497" width="42.8515625" style="0" customWidth="1"/>
    <col min="10498" max="10498" width="17.8515625" style="0" customWidth="1"/>
    <col min="10499" max="10499" width="15.00390625" style="0" bestFit="1" customWidth="1"/>
    <col min="10500" max="10500" width="23.7109375" style="0" bestFit="1" customWidth="1"/>
    <col min="10501" max="10501" width="23.28125" style="0" bestFit="1" customWidth="1"/>
    <col min="10502" max="10502" width="18.421875" style="0" customWidth="1"/>
    <col min="10503" max="10503" width="33.8515625" style="0" bestFit="1" customWidth="1"/>
    <col min="10753" max="10753" width="42.8515625" style="0" customWidth="1"/>
    <col min="10754" max="10754" width="17.8515625" style="0" customWidth="1"/>
    <col min="10755" max="10755" width="15.00390625" style="0" bestFit="1" customWidth="1"/>
    <col min="10756" max="10756" width="23.7109375" style="0" bestFit="1" customWidth="1"/>
    <col min="10757" max="10757" width="23.28125" style="0" bestFit="1" customWidth="1"/>
    <col min="10758" max="10758" width="18.421875" style="0" customWidth="1"/>
    <col min="10759" max="10759" width="33.8515625" style="0" bestFit="1" customWidth="1"/>
    <col min="11009" max="11009" width="42.8515625" style="0" customWidth="1"/>
    <col min="11010" max="11010" width="17.8515625" style="0" customWidth="1"/>
    <col min="11011" max="11011" width="15.00390625" style="0" bestFit="1" customWidth="1"/>
    <col min="11012" max="11012" width="23.7109375" style="0" bestFit="1" customWidth="1"/>
    <col min="11013" max="11013" width="23.28125" style="0" bestFit="1" customWidth="1"/>
    <col min="11014" max="11014" width="18.421875" style="0" customWidth="1"/>
    <col min="11015" max="11015" width="33.8515625" style="0" bestFit="1" customWidth="1"/>
    <col min="11265" max="11265" width="42.8515625" style="0" customWidth="1"/>
    <col min="11266" max="11266" width="17.8515625" style="0" customWidth="1"/>
    <col min="11267" max="11267" width="15.00390625" style="0" bestFit="1" customWidth="1"/>
    <col min="11268" max="11268" width="23.7109375" style="0" bestFit="1" customWidth="1"/>
    <col min="11269" max="11269" width="23.28125" style="0" bestFit="1" customWidth="1"/>
    <col min="11270" max="11270" width="18.421875" style="0" customWidth="1"/>
    <col min="11271" max="11271" width="33.8515625" style="0" bestFit="1" customWidth="1"/>
    <col min="11521" max="11521" width="42.8515625" style="0" customWidth="1"/>
    <col min="11522" max="11522" width="17.8515625" style="0" customWidth="1"/>
    <col min="11523" max="11523" width="15.00390625" style="0" bestFit="1" customWidth="1"/>
    <col min="11524" max="11524" width="23.7109375" style="0" bestFit="1" customWidth="1"/>
    <col min="11525" max="11525" width="23.28125" style="0" bestFit="1" customWidth="1"/>
    <col min="11526" max="11526" width="18.421875" style="0" customWidth="1"/>
    <col min="11527" max="11527" width="33.8515625" style="0" bestFit="1" customWidth="1"/>
    <col min="11777" max="11777" width="42.8515625" style="0" customWidth="1"/>
    <col min="11778" max="11778" width="17.8515625" style="0" customWidth="1"/>
    <col min="11779" max="11779" width="15.00390625" style="0" bestFit="1" customWidth="1"/>
    <col min="11780" max="11780" width="23.7109375" style="0" bestFit="1" customWidth="1"/>
    <col min="11781" max="11781" width="23.28125" style="0" bestFit="1" customWidth="1"/>
    <col min="11782" max="11782" width="18.421875" style="0" customWidth="1"/>
    <col min="11783" max="11783" width="33.8515625" style="0" bestFit="1" customWidth="1"/>
    <col min="12033" max="12033" width="42.8515625" style="0" customWidth="1"/>
    <col min="12034" max="12034" width="17.8515625" style="0" customWidth="1"/>
    <col min="12035" max="12035" width="15.00390625" style="0" bestFit="1" customWidth="1"/>
    <col min="12036" max="12036" width="23.7109375" style="0" bestFit="1" customWidth="1"/>
    <col min="12037" max="12037" width="23.28125" style="0" bestFit="1" customWidth="1"/>
    <col min="12038" max="12038" width="18.421875" style="0" customWidth="1"/>
    <col min="12039" max="12039" width="33.8515625" style="0" bestFit="1" customWidth="1"/>
    <col min="12289" max="12289" width="42.8515625" style="0" customWidth="1"/>
    <col min="12290" max="12290" width="17.8515625" style="0" customWidth="1"/>
    <col min="12291" max="12291" width="15.00390625" style="0" bestFit="1" customWidth="1"/>
    <col min="12292" max="12292" width="23.7109375" style="0" bestFit="1" customWidth="1"/>
    <col min="12293" max="12293" width="23.28125" style="0" bestFit="1" customWidth="1"/>
    <col min="12294" max="12294" width="18.421875" style="0" customWidth="1"/>
    <col min="12295" max="12295" width="33.8515625" style="0" bestFit="1" customWidth="1"/>
    <col min="12545" max="12545" width="42.8515625" style="0" customWidth="1"/>
    <col min="12546" max="12546" width="17.8515625" style="0" customWidth="1"/>
    <col min="12547" max="12547" width="15.00390625" style="0" bestFit="1" customWidth="1"/>
    <col min="12548" max="12548" width="23.7109375" style="0" bestFit="1" customWidth="1"/>
    <col min="12549" max="12549" width="23.28125" style="0" bestFit="1" customWidth="1"/>
    <col min="12550" max="12550" width="18.421875" style="0" customWidth="1"/>
    <col min="12551" max="12551" width="33.8515625" style="0" bestFit="1" customWidth="1"/>
    <col min="12801" max="12801" width="42.8515625" style="0" customWidth="1"/>
    <col min="12802" max="12802" width="17.8515625" style="0" customWidth="1"/>
    <col min="12803" max="12803" width="15.00390625" style="0" bestFit="1" customWidth="1"/>
    <col min="12804" max="12804" width="23.7109375" style="0" bestFit="1" customWidth="1"/>
    <col min="12805" max="12805" width="23.28125" style="0" bestFit="1" customWidth="1"/>
    <col min="12806" max="12806" width="18.421875" style="0" customWidth="1"/>
    <col min="12807" max="12807" width="33.8515625" style="0" bestFit="1" customWidth="1"/>
    <col min="13057" max="13057" width="42.8515625" style="0" customWidth="1"/>
    <col min="13058" max="13058" width="17.8515625" style="0" customWidth="1"/>
    <col min="13059" max="13059" width="15.00390625" style="0" bestFit="1" customWidth="1"/>
    <col min="13060" max="13060" width="23.7109375" style="0" bestFit="1" customWidth="1"/>
    <col min="13061" max="13061" width="23.28125" style="0" bestFit="1" customWidth="1"/>
    <col min="13062" max="13062" width="18.421875" style="0" customWidth="1"/>
    <col min="13063" max="13063" width="33.8515625" style="0" bestFit="1" customWidth="1"/>
    <col min="13313" max="13313" width="42.8515625" style="0" customWidth="1"/>
    <col min="13314" max="13314" width="17.8515625" style="0" customWidth="1"/>
    <col min="13315" max="13315" width="15.00390625" style="0" bestFit="1" customWidth="1"/>
    <col min="13316" max="13316" width="23.7109375" style="0" bestFit="1" customWidth="1"/>
    <col min="13317" max="13317" width="23.28125" style="0" bestFit="1" customWidth="1"/>
    <col min="13318" max="13318" width="18.421875" style="0" customWidth="1"/>
    <col min="13319" max="13319" width="33.8515625" style="0" bestFit="1" customWidth="1"/>
    <col min="13569" max="13569" width="42.8515625" style="0" customWidth="1"/>
    <col min="13570" max="13570" width="17.8515625" style="0" customWidth="1"/>
    <col min="13571" max="13571" width="15.00390625" style="0" bestFit="1" customWidth="1"/>
    <col min="13572" max="13572" width="23.7109375" style="0" bestFit="1" customWidth="1"/>
    <col min="13573" max="13573" width="23.28125" style="0" bestFit="1" customWidth="1"/>
    <col min="13574" max="13574" width="18.421875" style="0" customWidth="1"/>
    <col min="13575" max="13575" width="33.8515625" style="0" bestFit="1" customWidth="1"/>
    <col min="13825" max="13825" width="42.8515625" style="0" customWidth="1"/>
    <col min="13826" max="13826" width="17.8515625" style="0" customWidth="1"/>
    <col min="13827" max="13827" width="15.00390625" style="0" bestFit="1" customWidth="1"/>
    <col min="13828" max="13828" width="23.7109375" style="0" bestFit="1" customWidth="1"/>
    <col min="13829" max="13829" width="23.28125" style="0" bestFit="1" customWidth="1"/>
    <col min="13830" max="13830" width="18.421875" style="0" customWidth="1"/>
    <col min="13831" max="13831" width="33.8515625" style="0" bestFit="1" customWidth="1"/>
    <col min="14081" max="14081" width="42.8515625" style="0" customWidth="1"/>
    <col min="14082" max="14082" width="17.8515625" style="0" customWidth="1"/>
    <col min="14083" max="14083" width="15.00390625" style="0" bestFit="1" customWidth="1"/>
    <col min="14084" max="14084" width="23.7109375" style="0" bestFit="1" customWidth="1"/>
    <col min="14085" max="14085" width="23.28125" style="0" bestFit="1" customWidth="1"/>
    <col min="14086" max="14086" width="18.421875" style="0" customWidth="1"/>
    <col min="14087" max="14087" width="33.8515625" style="0" bestFit="1" customWidth="1"/>
    <col min="14337" max="14337" width="42.8515625" style="0" customWidth="1"/>
    <col min="14338" max="14338" width="17.8515625" style="0" customWidth="1"/>
    <col min="14339" max="14339" width="15.00390625" style="0" bestFit="1" customWidth="1"/>
    <col min="14340" max="14340" width="23.7109375" style="0" bestFit="1" customWidth="1"/>
    <col min="14341" max="14341" width="23.28125" style="0" bestFit="1" customWidth="1"/>
    <col min="14342" max="14342" width="18.421875" style="0" customWidth="1"/>
    <col min="14343" max="14343" width="33.8515625" style="0" bestFit="1" customWidth="1"/>
    <col min="14593" max="14593" width="42.8515625" style="0" customWidth="1"/>
    <col min="14594" max="14594" width="17.8515625" style="0" customWidth="1"/>
    <col min="14595" max="14595" width="15.00390625" style="0" bestFit="1" customWidth="1"/>
    <col min="14596" max="14596" width="23.7109375" style="0" bestFit="1" customWidth="1"/>
    <col min="14597" max="14597" width="23.28125" style="0" bestFit="1" customWidth="1"/>
    <col min="14598" max="14598" width="18.421875" style="0" customWidth="1"/>
    <col min="14599" max="14599" width="33.8515625" style="0" bestFit="1" customWidth="1"/>
    <col min="14849" max="14849" width="42.8515625" style="0" customWidth="1"/>
    <col min="14850" max="14850" width="17.8515625" style="0" customWidth="1"/>
    <col min="14851" max="14851" width="15.00390625" style="0" bestFit="1" customWidth="1"/>
    <col min="14852" max="14852" width="23.7109375" style="0" bestFit="1" customWidth="1"/>
    <col min="14853" max="14853" width="23.28125" style="0" bestFit="1" customWidth="1"/>
    <col min="14854" max="14854" width="18.421875" style="0" customWidth="1"/>
    <col min="14855" max="14855" width="33.8515625" style="0" bestFit="1" customWidth="1"/>
    <col min="15105" max="15105" width="42.8515625" style="0" customWidth="1"/>
    <col min="15106" max="15106" width="17.8515625" style="0" customWidth="1"/>
    <col min="15107" max="15107" width="15.00390625" style="0" bestFit="1" customWidth="1"/>
    <col min="15108" max="15108" width="23.7109375" style="0" bestFit="1" customWidth="1"/>
    <col min="15109" max="15109" width="23.28125" style="0" bestFit="1" customWidth="1"/>
    <col min="15110" max="15110" width="18.421875" style="0" customWidth="1"/>
    <col min="15111" max="15111" width="33.8515625" style="0" bestFit="1" customWidth="1"/>
    <col min="15361" max="15361" width="42.8515625" style="0" customWidth="1"/>
    <col min="15362" max="15362" width="17.8515625" style="0" customWidth="1"/>
    <col min="15363" max="15363" width="15.00390625" style="0" bestFit="1" customWidth="1"/>
    <col min="15364" max="15364" width="23.7109375" style="0" bestFit="1" customWidth="1"/>
    <col min="15365" max="15365" width="23.28125" style="0" bestFit="1" customWidth="1"/>
    <col min="15366" max="15366" width="18.421875" style="0" customWidth="1"/>
    <col min="15367" max="15367" width="33.8515625" style="0" bestFit="1" customWidth="1"/>
    <col min="15617" max="15617" width="42.8515625" style="0" customWidth="1"/>
    <col min="15618" max="15618" width="17.8515625" style="0" customWidth="1"/>
    <col min="15619" max="15619" width="15.00390625" style="0" bestFit="1" customWidth="1"/>
    <col min="15620" max="15620" width="23.7109375" style="0" bestFit="1" customWidth="1"/>
    <col min="15621" max="15621" width="23.28125" style="0" bestFit="1" customWidth="1"/>
    <col min="15622" max="15622" width="18.421875" style="0" customWidth="1"/>
    <col min="15623" max="15623" width="33.8515625" style="0" bestFit="1" customWidth="1"/>
    <col min="15873" max="15873" width="42.8515625" style="0" customWidth="1"/>
    <col min="15874" max="15874" width="17.8515625" style="0" customWidth="1"/>
    <col min="15875" max="15875" width="15.00390625" style="0" bestFit="1" customWidth="1"/>
    <col min="15876" max="15876" width="23.7109375" style="0" bestFit="1" customWidth="1"/>
    <col min="15877" max="15877" width="23.28125" style="0" bestFit="1" customWidth="1"/>
    <col min="15878" max="15878" width="18.421875" style="0" customWidth="1"/>
    <col min="15879" max="15879" width="33.8515625" style="0" bestFit="1" customWidth="1"/>
    <col min="16129" max="16129" width="42.8515625" style="0" customWidth="1"/>
    <col min="16130" max="16130" width="17.8515625" style="0" customWidth="1"/>
    <col min="16131" max="16131" width="15.00390625" style="0" bestFit="1" customWidth="1"/>
    <col min="16132" max="16132" width="23.7109375" style="0" bestFit="1" customWidth="1"/>
    <col min="16133" max="16133" width="23.28125" style="0" bestFit="1" customWidth="1"/>
    <col min="16134" max="16134" width="18.421875" style="0" customWidth="1"/>
    <col min="16135" max="16135" width="33.8515625" style="0" bestFit="1" customWidth="1"/>
  </cols>
  <sheetData>
    <row r="2" spans="1:7" ht="15.75">
      <c r="A2" s="1" t="s">
        <v>0</v>
      </c>
      <c r="D2" t="s">
        <v>279</v>
      </c>
      <c r="G2" s="2"/>
    </row>
    <row r="3" spans="1:7" ht="15.75">
      <c r="A3" s="1"/>
      <c r="G3" s="2"/>
    </row>
    <row r="4" ht="15.75">
      <c r="A4" s="1" t="s">
        <v>2</v>
      </c>
    </row>
    <row r="6" ht="15.75" thickBot="1"/>
    <row r="7" spans="1:5" ht="16.5" thickBot="1">
      <c r="A7" s="63" t="s">
        <v>62</v>
      </c>
      <c r="B7" s="64" t="s">
        <v>4</v>
      </c>
      <c r="C7" s="64" t="s">
        <v>5</v>
      </c>
      <c r="D7" s="64" t="s">
        <v>6</v>
      </c>
      <c r="E7" s="65" t="s">
        <v>7</v>
      </c>
    </row>
    <row r="8" spans="1:5" ht="15">
      <c r="A8" s="80"/>
      <c r="B8" s="81" t="s">
        <v>10</v>
      </c>
      <c r="C8" s="81" t="s">
        <v>18</v>
      </c>
      <c r="D8" s="81" t="s">
        <v>11</v>
      </c>
      <c r="E8" s="101" t="s">
        <v>281</v>
      </c>
    </row>
    <row r="9" spans="1:5" ht="24.75">
      <c r="A9" s="9" t="s">
        <v>63</v>
      </c>
      <c r="B9" s="10"/>
      <c r="C9" s="88">
        <f>B9*30</f>
        <v>0</v>
      </c>
      <c r="D9" s="12" t="s">
        <v>13</v>
      </c>
      <c r="E9" s="13">
        <f>C9*36</f>
        <v>0</v>
      </c>
    </row>
    <row r="10" spans="1:5" ht="15">
      <c r="A10" s="14"/>
      <c r="B10" s="67" t="s">
        <v>10</v>
      </c>
      <c r="C10" s="7" t="s">
        <v>282</v>
      </c>
      <c r="D10" s="67" t="s">
        <v>11</v>
      </c>
      <c r="E10" s="95" t="s">
        <v>283</v>
      </c>
    </row>
    <row r="11" spans="1:5" ht="25.5" thickBot="1">
      <c r="A11" s="16" t="s">
        <v>64</v>
      </c>
      <c r="B11" s="17"/>
      <c r="C11" s="18">
        <f>B11*40</f>
        <v>0</v>
      </c>
      <c r="D11" s="19" t="s">
        <v>20</v>
      </c>
      <c r="E11" s="20">
        <f>C11*36</f>
        <v>0</v>
      </c>
    </row>
    <row r="12" spans="1:7" ht="15.75" thickBot="1">
      <c r="A12" s="21"/>
      <c r="B12" s="22"/>
      <c r="C12" s="21"/>
      <c r="D12" s="21"/>
      <c r="E12" s="21"/>
      <c r="F12" s="21"/>
      <c r="G12" s="21"/>
    </row>
    <row r="13" spans="3:5" ht="16.5" thickBot="1">
      <c r="C13" s="23" t="s">
        <v>65</v>
      </c>
      <c r="D13" s="24"/>
      <c r="E13" s="25">
        <f>SUM(E9,E11)</f>
        <v>0</v>
      </c>
    </row>
    <row r="15" ht="15">
      <c r="A15" s="26" t="s">
        <v>66</v>
      </c>
    </row>
    <row r="16" ht="15">
      <c r="A16" t="s">
        <v>25</v>
      </c>
    </row>
    <row r="17" spans="1:3" ht="15">
      <c r="A17" s="140" t="s">
        <v>26</v>
      </c>
      <c r="B17" s="140"/>
      <c r="C17" s="140"/>
    </row>
    <row r="18" spans="1:3" ht="15">
      <c r="A18" s="141" t="s">
        <v>27</v>
      </c>
      <c r="B18" s="141"/>
      <c r="C18" s="141"/>
    </row>
    <row r="20" ht="15.75" thickBot="1"/>
    <row r="21" spans="1:6" ht="32.25" thickBot="1">
      <c r="A21" s="27" t="s">
        <v>67</v>
      </c>
      <c r="B21" s="64" t="s">
        <v>4</v>
      </c>
      <c r="C21" s="64" t="s">
        <v>5</v>
      </c>
      <c r="D21" s="64" t="s">
        <v>6</v>
      </c>
      <c r="E21" s="113" t="s">
        <v>7</v>
      </c>
      <c r="F21" s="65" t="s">
        <v>8</v>
      </c>
    </row>
    <row r="22" spans="1:6" ht="24.75">
      <c r="A22" s="142" t="s">
        <v>29</v>
      </c>
      <c r="B22" s="143"/>
      <c r="C22" s="143"/>
      <c r="D22" s="73" t="s">
        <v>50</v>
      </c>
      <c r="E22" s="132" t="s">
        <v>31</v>
      </c>
      <c r="F22" s="133" t="s">
        <v>331</v>
      </c>
    </row>
    <row r="23" spans="1:6" ht="15.75" thickBot="1">
      <c r="A23" s="33" t="s">
        <v>33</v>
      </c>
      <c r="B23" s="34" t="s">
        <v>34</v>
      </c>
      <c r="C23" s="34" t="s">
        <v>35</v>
      </c>
      <c r="D23" s="34" t="s">
        <v>51</v>
      </c>
      <c r="E23" s="134" t="s">
        <v>37</v>
      </c>
      <c r="F23" s="36" t="s">
        <v>37</v>
      </c>
    </row>
    <row r="24" spans="1:6" ht="25.5" customHeight="1" thickBot="1">
      <c r="A24" s="82" t="s">
        <v>73</v>
      </c>
      <c r="B24" s="46" t="s">
        <v>116</v>
      </c>
      <c r="C24" s="46" t="s">
        <v>122</v>
      </c>
      <c r="D24" s="46">
        <v>800011011</v>
      </c>
      <c r="E24" s="135"/>
      <c r="F24" s="102"/>
    </row>
    <row r="25" spans="5:6" ht="15.75" thickBot="1">
      <c r="E25" s="100"/>
      <c r="F25" s="21"/>
    </row>
    <row r="26" spans="3:6" ht="16.5" thickBot="1">
      <c r="C26" s="23" t="s">
        <v>68</v>
      </c>
      <c r="D26" s="83"/>
      <c r="E26" s="136">
        <f>SUM(E24)</f>
        <v>0</v>
      </c>
      <c r="F26" s="84">
        <f>SUM(F24)</f>
        <v>0</v>
      </c>
    </row>
    <row r="30" spans="1:4" ht="18">
      <c r="A30" s="52" t="s">
        <v>39</v>
      </c>
      <c r="B30" s="121"/>
      <c r="C30" s="122"/>
      <c r="D30" s="55">
        <f>(C9+C11)</f>
        <v>0</v>
      </c>
    </row>
    <row r="31" spans="1:4" ht="18">
      <c r="A31" s="52" t="s">
        <v>123</v>
      </c>
      <c r="B31" s="121"/>
      <c r="C31" s="122"/>
      <c r="D31" s="55">
        <f>D30*36</f>
        <v>0</v>
      </c>
    </row>
    <row r="32" spans="1:4" ht="18">
      <c r="A32" s="52" t="s">
        <v>326</v>
      </c>
      <c r="B32" s="121"/>
      <c r="C32" s="122"/>
      <c r="D32" s="55">
        <f>SUM(F24)</f>
        <v>0</v>
      </c>
    </row>
    <row r="33" spans="1:4" ht="18">
      <c r="A33" s="52" t="s">
        <v>327</v>
      </c>
      <c r="B33" s="121"/>
      <c r="C33" s="122"/>
      <c r="D33" s="55">
        <f>D32*36</f>
        <v>0</v>
      </c>
    </row>
    <row r="34" spans="1:4" ht="18">
      <c r="A34" s="52" t="s">
        <v>40</v>
      </c>
      <c r="B34" s="121"/>
      <c r="C34" s="122"/>
      <c r="D34" s="55">
        <f>SUM(E24)</f>
        <v>0</v>
      </c>
    </row>
    <row r="35" spans="1:4" ht="18">
      <c r="A35" s="56"/>
      <c r="B35" s="56"/>
      <c r="C35" s="57"/>
      <c r="D35" s="56"/>
    </row>
    <row r="36" spans="1:4" ht="18">
      <c r="A36" s="144" t="s">
        <v>280</v>
      </c>
      <c r="B36" s="145"/>
      <c r="C36" s="146"/>
      <c r="D36" s="55">
        <f>D31+D33+D34</f>
        <v>0</v>
      </c>
    </row>
    <row r="37" spans="1:4" ht="18">
      <c r="A37" s="121" t="s">
        <v>42</v>
      </c>
      <c r="B37" s="138"/>
      <c r="C37" s="122"/>
      <c r="D37" s="58">
        <f>D36*0.21</f>
        <v>0</v>
      </c>
    </row>
    <row r="38" spans="1:4" ht="18">
      <c r="A38" s="137" t="s">
        <v>43</v>
      </c>
      <c r="B38" s="139"/>
      <c r="C38" s="127"/>
      <c r="D38" s="62">
        <f>D36+D37</f>
        <v>0</v>
      </c>
    </row>
    <row r="42" spans="1:6" ht="30" customHeight="1">
      <c r="A42" s="147" t="s">
        <v>332</v>
      </c>
      <c r="B42" s="148"/>
      <c r="C42" s="148"/>
      <c r="D42" s="148"/>
      <c r="E42" s="148"/>
      <c r="F42" s="148"/>
    </row>
  </sheetData>
  <protectedRanges>
    <protectedRange sqref="B9 B11" name="Oblast1_6"/>
    <protectedRange sqref="E24" name="Oblast1_5_1"/>
  </protectedRanges>
  <mergeCells count="5">
    <mergeCell ref="A17:C17"/>
    <mergeCell ref="A18:C18"/>
    <mergeCell ref="A22:C22"/>
    <mergeCell ref="A36:C36"/>
    <mergeCell ref="A42:F42"/>
  </mergeCells>
  <printOptions/>
  <pageMargins left="0.7" right="0.7" top="0.787401575" bottom="0.787401575" header="0.3" footer="0.3"/>
  <pageSetup fitToHeight="0" fitToWidth="1" horizontalDpi="600" verticalDpi="600" orientation="portrait" paperSize="9" scale="61" r:id="rId3"/>
  <ignoredErrors>
    <ignoredError sqref="D3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Špalt</dc:creator>
  <cp:keywords/>
  <dc:description/>
  <cp:lastModifiedBy>ZM</cp:lastModifiedBy>
  <cp:lastPrinted>2014-01-24T12:16:23Z</cp:lastPrinted>
  <dcterms:created xsi:type="dcterms:W3CDTF">2013-10-04T10:05:58Z</dcterms:created>
  <dcterms:modified xsi:type="dcterms:W3CDTF">2014-07-04T06:13:23Z</dcterms:modified>
  <cp:category/>
  <cp:version/>
  <cp:contentType/>
  <cp:contentStatus/>
</cp:coreProperties>
</file>